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Dst.baintern.de\dfs\969\Ablagen\D96901-Buero-ZLP\1060-ZLP\5409_2_EUREST\Statistik\2018\"/>
    </mc:Choice>
  </mc:AlternateContent>
  <bookViews>
    <workbookView xWindow="0" yWindow="0" windowWidth="28800" windowHeight="10635" tabRatio="920" firstSheet="4" activeTab="4"/>
  </bookViews>
  <sheets>
    <sheet name="Roh_Alo" sheetId="41" state="veryHidden" r:id="rId1"/>
    <sheet name="Roh_SvB_Berufssektor" sheetId="30" state="veryHidden" r:id="rId2"/>
    <sheet name="Roh_SvB_Anforderung" sheetId="31" state="veryHidden" r:id="rId3"/>
    <sheet name="STRG" sheetId="40" state="veryHidden" r:id="rId4"/>
    <sheet name="Impressum" sheetId="57" r:id="rId5"/>
    <sheet name="Inhaltsverzeichnis" sheetId="28" r:id="rId6"/>
    <sheet name="ALO_SvB" sheetId="4" r:id="rId7"/>
    <sheet name="Karte_ALO_Polen" sheetId="16" r:id="rId8"/>
    <sheet name="Karte_ALO_Tschechen" sheetId="17" r:id="rId9"/>
    <sheet name="Karte_SvB_Polen" sheetId="22" r:id="rId10"/>
    <sheet name="Karte_SvB_Tschechen" sheetId="23" r:id="rId11"/>
    <sheet name="Pendler" sheetId="18" r:id="rId12"/>
    <sheet name="Karte_Pendler_Polen" sheetId="19" r:id="rId13"/>
    <sheet name="Karte_Pendler_Tschechen" sheetId="20" r:id="rId14"/>
    <sheet name=" Hinweise Alo Asu" sheetId="66" r:id="rId15"/>
    <sheet name="Meth_Hinw_Anforderungsniveau" sheetId="5" r:id="rId16"/>
    <sheet name="Hinweise Berufe" sheetId="7" r:id="rId17"/>
    <sheet name="Hinweise Berufe KldB" sheetId="68" r:id="rId18"/>
    <sheet name="Übersicht_Berufssektoren" sheetId="39" r:id="rId19"/>
    <sheet name="Hinweise_Pendler" sheetId="58" r:id="rId20"/>
    <sheet name="Hinweise SVB GB" sheetId="64" r:id="rId21"/>
    <sheet name="Meth. Hinweis_Schätzungen" sheetId="60" r:id="rId22"/>
    <sheet name="Statistik-Infoseite" sheetId="73" r:id="rId23"/>
  </sheets>
  <definedNames>
    <definedName name="Alo_BM">Roh_Alo!$D$16:$I$16</definedName>
    <definedName name="Alo_Merkmal">Roh_Alo!$B$18:$B$28</definedName>
    <definedName name="Alo_Region">Roh_Alo!$A$18:$A$182</definedName>
    <definedName name="Alo_Staat">Roh_Alo!$D$15:$I$15</definedName>
    <definedName name="Alo_WB">Roh_Alo!$D$18:$I$182</definedName>
    <definedName name="_xlnm.Print_Area" localSheetId="14">' Hinweise Alo Asu'!$A$1:$H$12</definedName>
    <definedName name="_xlnm.Print_Area" localSheetId="6">ALO_SvB!$A$1:$W$30</definedName>
    <definedName name="_xlnm.Print_Area" localSheetId="16">'Hinweise Berufe'!$A$1:$H$57</definedName>
    <definedName name="_xlnm.Print_Area" localSheetId="4">Impressum!$A$1:$F$53</definedName>
    <definedName name="_xlnm.Print_Area" localSheetId="5">Inhaltsverzeichnis!$A$1:$L$27</definedName>
    <definedName name="_xlnm.Print_Area" localSheetId="9">Karte_SvB_Polen!$A$1:$J$33</definedName>
    <definedName name="_xlnm.Print_Area" localSheetId="21">'Meth. Hinweis_Schätzungen'!$A$1:$H$26</definedName>
    <definedName name="_xlnm.Print_Area" localSheetId="15">Meth_Hinw_Anforderungsniveau!$A$1:$D$82</definedName>
    <definedName name="_xlnm.Print_Titles" localSheetId="6">ALO_SvB!$A:$A,ALO_SvB!$1:$12</definedName>
    <definedName name="SvB_A_AN">Roh_SvB_Anforderung!$B$9:$B$14</definedName>
    <definedName name="SvB_A_BM">Roh_SvB_Anforderung!$D$8:$F$8</definedName>
    <definedName name="SvB_A_Region">Roh_SvB_Anforderung!$A$9:$A$98</definedName>
    <definedName name="SvB_A_Staat">Roh_SvB_Anforderung!$D$7:$L$7</definedName>
    <definedName name="SvB_A_WB">Roh_SvB_Anforderung!$D$9:$L$98</definedName>
    <definedName name="SvB_B_BM">Roh_SvB_Berufssektor!$D$8:$F$8</definedName>
    <definedName name="SvB_B_Region">Roh_SvB_Berufssektor!$A$9:$A$113</definedName>
    <definedName name="SvB_B_Sektor">Roh_SvB_Berufssektor!$B$9:$B$15</definedName>
    <definedName name="SvB_B_Staat">Roh_SvB_Berufssektor!$D$7:$L$7</definedName>
    <definedName name="SvB_B_WB">Roh_SvB_Berufssektor!$D$9:$L$113</definedName>
  </definedNames>
  <calcPr calcId="162913"/>
</workbook>
</file>

<file path=xl/calcChain.xml><?xml version="1.0" encoding="utf-8"?>
<calcChain xmlns="http://schemas.openxmlformats.org/spreadsheetml/2006/main">
  <c r="I1" i="40" l="1"/>
  <c r="G1" i="40"/>
  <c r="A5" i="4" l="1"/>
  <c r="L1" i="40" l="1"/>
  <c r="M7" i="4"/>
  <c r="B7" i="4"/>
  <c r="P26" i="4" l="1"/>
  <c r="W26" i="4"/>
  <c r="W22" i="4"/>
  <c r="V20" i="4"/>
  <c r="T22" i="4"/>
  <c r="V15" i="4"/>
  <c r="T16" i="4"/>
  <c r="W15" i="4"/>
  <c r="W13" i="4"/>
  <c r="T15" i="4"/>
  <c r="W25" i="4"/>
  <c r="W20" i="4"/>
  <c r="V24" i="4"/>
  <c r="T20" i="4"/>
  <c r="V23" i="4"/>
  <c r="T24" i="4"/>
  <c r="W23" i="4"/>
  <c r="W18" i="4"/>
  <c r="V26" i="4"/>
  <c r="V22" i="4"/>
  <c r="V17" i="4"/>
  <c r="V13" i="4"/>
  <c r="T23" i="4"/>
  <c r="T18" i="4"/>
  <c r="T13" i="4"/>
  <c r="W17" i="4"/>
  <c r="V25" i="4"/>
  <c r="V16" i="4"/>
  <c r="T26" i="4"/>
  <c r="T17" i="4"/>
  <c r="W16" i="4"/>
  <c r="V19" i="4"/>
  <c r="T25" i="4"/>
  <c r="W24" i="4"/>
  <c r="W19" i="4"/>
  <c r="V18" i="4"/>
  <c r="T19" i="4"/>
  <c r="I26" i="4"/>
  <c r="A4" i="4"/>
  <c r="C15" i="4"/>
  <c r="D15" i="4" s="1"/>
  <c r="O16" i="4"/>
  <c r="M19" i="4"/>
  <c r="P17" i="4"/>
  <c r="S15" i="4"/>
  <c r="O26" i="4"/>
  <c r="S13" i="4"/>
  <c r="N16" i="4"/>
  <c r="O24" i="4"/>
  <c r="R26" i="4"/>
  <c r="O18" i="4"/>
  <c r="M13" i="4"/>
  <c r="R22" i="4"/>
  <c r="O25" i="4"/>
  <c r="R19" i="4"/>
  <c r="N18" i="4"/>
  <c r="M25" i="4"/>
  <c r="S26" i="4"/>
  <c r="M15" i="4"/>
  <c r="O17" i="4"/>
  <c r="S20" i="4"/>
  <c r="R16" i="4"/>
  <c r="P20" i="4"/>
  <c r="M24" i="4"/>
  <c r="N15" i="4"/>
  <c r="R20" i="4"/>
  <c r="N17" i="4"/>
  <c r="N19" i="4"/>
  <c r="S25" i="4"/>
  <c r="P23" i="4"/>
  <c r="P22" i="4"/>
  <c r="P25" i="4"/>
  <c r="P24" i="4"/>
  <c r="S18" i="4"/>
  <c r="O15" i="4"/>
  <c r="M18" i="4"/>
  <c r="O20" i="4"/>
  <c r="N13" i="4"/>
  <c r="N20" i="4"/>
  <c r="M16" i="4"/>
  <c r="S19" i="4"/>
  <c r="O19" i="4"/>
  <c r="M17" i="4"/>
  <c r="N25" i="4"/>
  <c r="P16" i="4"/>
  <c r="S23" i="4"/>
  <c r="O22" i="4"/>
  <c r="M26" i="4"/>
  <c r="M23" i="4"/>
  <c r="S22" i="4"/>
  <c r="N26" i="4"/>
  <c r="P15" i="4"/>
  <c r="M22" i="4"/>
  <c r="O23" i="4"/>
  <c r="I13" i="4"/>
  <c r="B16" i="4"/>
  <c r="E17" i="4"/>
  <c r="I18" i="4"/>
  <c r="B20" i="4"/>
  <c r="E22" i="4"/>
  <c r="I23" i="4"/>
  <c r="B25" i="4"/>
  <c r="E26" i="4"/>
  <c r="E13" i="4"/>
  <c r="K13" i="4"/>
  <c r="L13" i="4" s="1"/>
  <c r="I15" i="4"/>
  <c r="C16" i="4"/>
  <c r="D16" i="4" s="1"/>
  <c r="G16" i="4"/>
  <c r="H16" i="4" s="1"/>
  <c r="B17" i="4"/>
  <c r="K17" i="4"/>
  <c r="L17" i="4" s="1"/>
  <c r="E18" i="4"/>
  <c r="C19" i="4"/>
  <c r="D19" i="4" s="1"/>
  <c r="I19" i="4"/>
  <c r="G20" i="4"/>
  <c r="H20" i="4" s="1"/>
  <c r="B22" i="4"/>
  <c r="K22" i="4"/>
  <c r="L22" i="4" s="1"/>
  <c r="E23" i="4"/>
  <c r="C24" i="4"/>
  <c r="D24" i="4" s="1"/>
  <c r="I24" i="4"/>
  <c r="G25" i="4"/>
  <c r="H25" i="4" s="1"/>
  <c r="B26" i="4"/>
  <c r="K26" i="4"/>
  <c r="L26" i="4" s="1"/>
  <c r="N23" i="4"/>
  <c r="P18" i="4"/>
  <c r="P13" i="4"/>
  <c r="N22" i="4"/>
  <c r="P19" i="4"/>
  <c r="N24" i="4"/>
  <c r="R13" i="4"/>
  <c r="M20" i="4"/>
  <c r="S17" i="4"/>
  <c r="R18" i="4"/>
  <c r="S16" i="4"/>
  <c r="R17" i="4"/>
  <c r="R15" i="4"/>
  <c r="O13" i="4"/>
  <c r="R23" i="4"/>
  <c r="R25" i="4"/>
  <c r="R24" i="4"/>
  <c r="S24" i="4"/>
  <c r="B13" i="4"/>
  <c r="E15" i="4"/>
  <c r="I16" i="4"/>
  <c r="G17" i="4"/>
  <c r="H17" i="4" s="1"/>
  <c r="B18" i="4"/>
  <c r="K18" i="4"/>
  <c r="L18" i="4" s="1"/>
  <c r="E19" i="4"/>
  <c r="C20" i="4"/>
  <c r="D20" i="4" s="1"/>
  <c r="I20" i="4"/>
  <c r="G22" i="4"/>
  <c r="H22" i="4" s="1"/>
  <c r="B23" i="4"/>
  <c r="K23" i="4"/>
  <c r="L23" i="4" s="1"/>
  <c r="E24" i="4"/>
  <c r="C25" i="4"/>
  <c r="D25" i="4" s="1"/>
  <c r="I25" i="4"/>
  <c r="G26" i="4"/>
  <c r="H26" i="4" s="1"/>
  <c r="C13" i="4"/>
  <c r="D13" i="4" s="1"/>
  <c r="G13" i="4"/>
  <c r="H13" i="4" s="1"/>
  <c r="B15" i="4"/>
  <c r="G15" i="4"/>
  <c r="H15" i="4" s="1"/>
  <c r="K15" i="4"/>
  <c r="L15" i="4" s="1"/>
  <c r="E16" i="4"/>
  <c r="K16" i="4"/>
  <c r="L16" i="4" s="1"/>
  <c r="C17" i="4"/>
  <c r="D17" i="4" s="1"/>
  <c r="I17" i="4"/>
  <c r="C18" i="4"/>
  <c r="D18" i="4" s="1"/>
  <c r="G18" i="4"/>
  <c r="H18" i="4" s="1"/>
  <c r="B19" i="4"/>
  <c r="G19" i="4"/>
  <c r="H19" i="4" s="1"/>
  <c r="K19" i="4"/>
  <c r="L19" i="4" s="1"/>
  <c r="E20" i="4"/>
  <c r="K20" i="4"/>
  <c r="L20" i="4" s="1"/>
  <c r="C22" i="4"/>
  <c r="D22" i="4" s="1"/>
  <c r="I22" i="4"/>
  <c r="C23" i="4"/>
  <c r="D23" i="4" s="1"/>
  <c r="G23" i="4"/>
  <c r="H23" i="4" s="1"/>
  <c r="B24" i="4"/>
  <c r="G24" i="4"/>
  <c r="H24" i="4" s="1"/>
  <c r="K24" i="4"/>
  <c r="L24" i="4" s="1"/>
  <c r="E25" i="4"/>
  <c r="K25" i="4"/>
  <c r="L25" i="4" s="1"/>
  <c r="C26" i="4"/>
  <c r="D26" i="4" s="1"/>
  <c r="U19" i="4" l="1"/>
  <c r="J22" i="4"/>
  <c r="Q26" i="4"/>
  <c r="U22" i="4"/>
  <c r="Q15" i="4"/>
  <c r="Q23" i="4"/>
  <c r="F25" i="4"/>
  <c r="Q19" i="4"/>
  <c r="J26" i="4"/>
  <c r="F16" i="4"/>
  <c r="J20" i="4"/>
  <c r="Q13" i="4"/>
  <c r="A31" i="4"/>
  <c r="Q22" i="4"/>
  <c r="U13" i="4"/>
  <c r="Q17" i="4"/>
  <c r="U25" i="4"/>
  <c r="Q25" i="4"/>
  <c r="U15" i="4"/>
  <c r="J17" i="4"/>
  <c r="J25" i="4"/>
  <c r="Q18" i="4"/>
  <c r="Q24" i="4"/>
  <c r="U24" i="4"/>
  <c r="F15" i="4"/>
  <c r="J24" i="4"/>
  <c r="F18" i="4"/>
  <c r="F13" i="4"/>
  <c r="F20" i="4"/>
  <c r="U16" i="4"/>
  <c r="Q16" i="4"/>
  <c r="U18" i="4"/>
  <c r="U17" i="4"/>
  <c r="U23" i="4"/>
  <c r="U26" i="4"/>
  <c r="F23" i="4"/>
  <c r="J19" i="4"/>
  <c r="J18" i="4"/>
  <c r="F22" i="4"/>
  <c r="F19" i="4"/>
  <c r="J16" i="4"/>
  <c r="J23" i="4"/>
  <c r="F17" i="4"/>
  <c r="F24" i="4"/>
  <c r="Q20" i="4"/>
  <c r="U20" i="4"/>
  <c r="J15" i="4"/>
  <c r="F26" i="4"/>
  <c r="J13" i="4"/>
</calcChain>
</file>

<file path=xl/sharedStrings.xml><?xml version="1.0" encoding="utf-8"?>
<sst xmlns="http://schemas.openxmlformats.org/spreadsheetml/2006/main" count="1128" uniqueCount="417">
  <si>
    <t>Polen</t>
  </si>
  <si>
    <t>Region</t>
  </si>
  <si>
    <t>Deutschland</t>
  </si>
  <si>
    <t>Insgesamt</t>
  </si>
  <si>
    <t>Ohne Angabe</t>
  </si>
  <si>
    <t>Anforderungsniveau</t>
  </si>
  <si>
    <t>Helfer</t>
  </si>
  <si>
    <t>Fachkraft</t>
  </si>
  <si>
    <t>Spezialist</t>
  </si>
  <si>
    <t>Experte</t>
  </si>
  <si>
    <t>Bayern</t>
  </si>
  <si>
    <t>Brandenburg</t>
  </si>
  <si>
    <t>Sachsen</t>
  </si>
  <si>
    <t>AA Bautzen</t>
  </si>
  <si>
    <t>AA Pirna</t>
  </si>
  <si>
    <t>AA Plauen</t>
  </si>
  <si>
    <t>AA Freiberg</t>
  </si>
  <si>
    <t>Arbeitsmarktstatistik</t>
  </si>
  <si>
    <t>© Statistik der Bundesagentur für Arbeit</t>
  </si>
  <si>
    <t>Stand: Juli 2013</t>
  </si>
  <si>
    <t xml:space="preserve">http://statistik.arbeitsagentur.de/Navigation/Statistik/Grundlagen/Klassifikation-der-Berufe/KldB2010/KldB2010-Nav.html </t>
  </si>
  <si>
    <t>Übersicht und Beispielzuordnungen von Berufen</t>
  </si>
  <si>
    <t>Anforderungsniveau der KldB 2010</t>
  </si>
  <si>
    <t>Beispiel für formale Qualifikation</t>
  </si>
  <si>
    <t>Beispielberufe mit Zuordnung</t>
  </si>
  <si>
    <t>1
„Helfer“
Helfer- und Anlerntätigkeiten</t>
  </si>
  <si>
    <r>
      <rPr>
        <i/>
        <sz val="9"/>
        <rFont val="Arial"/>
        <family val="2"/>
      </rPr>
      <t xml:space="preserve">82101: </t>
    </r>
    <r>
      <rPr>
        <sz val="9"/>
        <rFont val="Arial"/>
        <family val="2"/>
      </rPr>
      <t xml:space="preserve">
- Altenpflegehelfer/in
- Helfer/in - Altenpflege
- Altenpflegehelfer/in - ambulante Altenhilfe
- …
</t>
    </r>
    <r>
      <rPr>
        <i/>
        <sz val="9"/>
        <rFont val="Arial"/>
        <family val="2"/>
      </rPr>
      <t>83111:</t>
    </r>
    <r>
      <rPr>
        <sz val="9"/>
        <rFont val="Arial"/>
        <family val="2"/>
      </rPr>
      <t xml:space="preserve">
Kindergartenhelfer/in
- …</t>
    </r>
  </si>
  <si>
    <t>Beamte einfacher Dienst</t>
  </si>
  <si>
    <t>1-jährige Berufsausbildung</t>
  </si>
  <si>
    <t>2
„Fachkraft“
fachlich ausgerichtete Tätigkeiten</t>
  </si>
  <si>
    <t>Fachkräfte</t>
  </si>
  <si>
    <r>
      <rPr>
        <i/>
        <sz val="9"/>
        <rFont val="Arial"/>
        <family val="2"/>
      </rPr>
      <t xml:space="preserve">29222: </t>
    </r>
    <r>
      <rPr>
        <sz val="9"/>
        <rFont val="Arial"/>
        <family val="2"/>
      </rPr>
      <t xml:space="preserve">
- Bäcker/in
- Patissier
- Fachkraft Süßwarentechnik Dauerbackwaren
- ...
83112: 
- Erzieher/in
- Sozialpädagogische/r Assistent/in, Kinderpfleger/in</t>
    </r>
  </si>
  <si>
    <t>Beamte mittlerer Dienst</t>
  </si>
  <si>
    <t>Ausbildung behinderter Menschen (mind. 2-jährig) nach § 66 BBiG bzw. § 42m HwO</t>
  </si>
  <si>
    <t>3
„Spezialist“
komplexe Spezialistentätigkeiten</t>
  </si>
  <si>
    <t>Meister, Techniker</t>
  </si>
  <si>
    <t>43353:
- Datenbankadministrator/in
- Data-Warehouse-Analyst/in
- ...
24593:
- Uhrmachermeister/in
- ...
61213: 
- Fachwirt/in Außenhandel
- Betriebswirt/in (FS) Groß- und Außenhandel
- …</t>
  </si>
  <si>
    <t>Kaufmännische Fortbildungen u. ä. Weiterbildungen</t>
  </si>
  <si>
    <t>Beamte gehobener Dienst</t>
  </si>
  <si>
    <t>Bachelor</t>
  </si>
  <si>
    <t>4
„Experte“
hoch komplexe Tätigkeiten</t>
  </si>
  <si>
    <t>Studienberufe (mind. 4-jährig)</t>
  </si>
  <si>
    <t>73204:
- Verwaltungsangestellte/r - höherer Dienst
- Beamte/r - Kommunalverwaltung - höherer Dienst
- Verwaltungswissenschaftler/in 
- …</t>
  </si>
  <si>
    <t>Beamte höherer Dienst</t>
  </si>
  <si>
    <t>Statistik der Arbeitslosen und Arbeitsuchenden</t>
  </si>
  <si>
    <t>Methodische Hinweise - Statistik der Arbeitslosen und Arbeitsuchenden</t>
  </si>
  <si>
    <t>Methodische Hinweise zu Auswertungen nach Berufen</t>
  </si>
  <si>
    <t>http://statistik.arbeitsagentur.de/</t>
  </si>
  <si>
    <t>Impressum</t>
  </si>
  <si>
    <t>Empfänger:</t>
  </si>
  <si>
    <t>ZLP</t>
  </si>
  <si>
    <t>Auftragsnummer:</t>
  </si>
  <si>
    <t>Titel:</t>
  </si>
  <si>
    <t>Region:</t>
  </si>
  <si>
    <t>Berichtsmonat:</t>
  </si>
  <si>
    <t>Erstellungsdatum:</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</si>
  <si>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</si>
  <si>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</si>
  <si>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</si>
  <si>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</si>
  <si>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</si>
  <si>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</si>
  <si>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</si>
  <si>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</si>
  <si>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</si>
  <si>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</si>
  <si>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</si>
  <si>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</si>
  <si>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</si>
  <si>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</si>
  <si>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</si>
  <si>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</si>
  <si>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</si>
  <si>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</si>
  <si>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Nutzungsbedingungen:</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</si>
  <si>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</si>
  <si>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</si>
  <si>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</si>
  <si>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</si>
  <si>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</si>
  <si>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</si>
  <si>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</si>
  <si>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</si>
  <si>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</si>
  <si>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</si>
  <si>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Statistik-Infoseite</t>
  </si>
  <si>
    <t>Arbeitsmarkt im Überblick</t>
  </si>
  <si>
    <t>Arbeitslose und gemeldetes Stellenangebot</t>
  </si>
  <si>
    <t>Ausbildungsstellenmarkt</t>
  </si>
  <si>
    <t>Beschäftigung</t>
  </si>
  <si>
    <t>Grundsicherung für Arbeitsuchende (SGB II)</t>
  </si>
  <si>
    <t>Leistungen SGB III</t>
  </si>
  <si>
    <t>Zeitreihen</t>
  </si>
  <si>
    <t>Amtliche Nachrichten der BA</t>
  </si>
  <si>
    <t>Kreisdaten</t>
  </si>
  <si>
    <t>Merkmal</t>
  </si>
  <si>
    <t>Anzahl</t>
  </si>
  <si>
    <t>Veränderung zum Vorjahr</t>
  </si>
  <si>
    <t>absolut</t>
  </si>
  <si>
    <t>in %</t>
  </si>
  <si>
    <t>Bestand ALO</t>
  </si>
  <si>
    <t>AA Annaberg-Buchholz</t>
  </si>
  <si>
    <t>Metriken</t>
  </si>
  <si>
    <t>Berufssegmente_Anforderungsniveau</t>
  </si>
  <si>
    <t>Berichtsmonat</t>
  </si>
  <si>
    <t>Staat</t>
  </si>
  <si>
    <t>Berichts-Cache verwendet: Nein</t>
  </si>
  <si>
    <t>Leerer Filter</t>
  </si>
  <si>
    <t>Berichtsgrenzwerte:</t>
  </si>
  <si>
    <t>Berichtsfilter:</t>
  </si>
  <si>
    <t>Berichtsbeschreibung:</t>
  </si>
  <si>
    <t>*)   Aus Datenschutzgründen und Gründen der statistischen Geheimhaltung werden Zahlenwerte von 1 oder 2 und Daten, aus denen rechnerisch auf einen solchen Zahlenwert geschlossen werden kann, anonymisiert.</t>
  </si>
  <si>
    <t>Tabelle</t>
  </si>
  <si>
    <t>12 Brandenburg</t>
  </si>
  <si>
    <t>darunter Einpendler</t>
  </si>
  <si>
    <t>Beschäftigungsstatistik</t>
  </si>
  <si>
    <t>Abw. rel. VJM</t>
  </si>
  <si>
    <t>152 Polen</t>
  </si>
  <si>
    <t>ZZ Keine Angabe</t>
  </si>
  <si>
    <t>S5 Sonstige wirtschaftliche Dienstleistungsberufe</t>
  </si>
  <si>
    <t>S4 IT- und naturwissenschaftliche Dienstleistungsberufe</t>
  </si>
  <si>
    <t>S3 Kaufmännische und unternehmensbezogene Dienstleistungsberufe</t>
  </si>
  <si>
    <t>S2 Personenbezogene Dienstleistungsberufe</t>
  </si>
  <si>
    <t>S1 Produktionsberufe</t>
  </si>
  <si>
    <t>Berufssegment_Tätigkeit</t>
  </si>
  <si>
    <t>4 Experte</t>
  </si>
  <si>
    <t>3 Spezialist</t>
  </si>
  <si>
    <t>2 Fachkraft</t>
  </si>
  <si>
    <t>1 Helfer</t>
  </si>
  <si>
    <t>http://statistik.arbeitsagentur.de/cae/servlet/contentblob/4412/publicationFile/858/Qualitaetsbericht-Statistik-Beschaeftigung.pdf</t>
  </si>
  <si>
    <t xml:space="preserve">Weiterführende Informationen zur Statistik der sozialversicherungspflichtigen und geringfügigen Beschäftigung finden Sie unter: </t>
  </si>
  <si>
    <t>Die erhobenen Daten unterliegen grundsätzlich der Geheimhaltung nach § 16 BStatG. Eine Übermittlung von Einzelangaben ist daher ausgeschlossen. Aus diesem Grund werden Zahlenwerte unter 3 und Daten, aus denen sich rechnerisch eine Differenz ermitteln lässt, mit * anonymisiert. Gleiches gilt, wenn in einer Region oder in einem Wirtschaftszweig weniger als 3 Betriebe ansässig sind oder einer der Betriebe einen so hohen Beschäftigtenanteil auf sich vereint, dass die Beschäftigtenzahl praktisch eine Einzelangabe über diesen Betrieb darstellt (Dominanzfall). Hierbei gilt: Bei 3 bis 9 Betrieben, die hinter einer Beschäftigtenzahl stehen, darf keiner der Betriebe 50 oder mehr Prozent der Beschäftigten auf sich vereinen. Bei 10 oder mehr Betrieben dürfen auf keinen Betrieb 85 oder mehr Prozent der Beschäftigten entfallen.</t>
  </si>
  <si>
    <t xml:space="preserve">Mehrfachbeschäftigte, die gleichzeitig zwei oder mehr geringfügigen Beschäftigungen nachgehen, werden nur nach den Merkmalen der zuletzt aufgenommenen Beschäftigung ausgewiesen.
</t>
  </si>
  <si>
    <r>
      <t xml:space="preserve">Werden von einer Person </t>
    </r>
    <r>
      <rPr>
        <b/>
        <sz val="9"/>
        <color indexed="8"/>
        <rFont val="Arial"/>
        <family val="2"/>
      </rPr>
      <t>mehrere geringfügige Beschäftigungen</t>
    </r>
    <r>
      <rPr>
        <sz val="9"/>
        <color indexed="8"/>
        <rFont val="Arial"/>
        <family val="2"/>
      </rPr>
      <t xml:space="preserve"> ausgeübt, gelten folgende Regeln:
     1. Eine geringfügig entlohnte Beschäftigung ist neben einer kurzfristigen Beschäftigung erlaubt.
     2. Bei der gleichzeitigen Ausübung von mehreren geringfügig entlohnten Beschäftigungen darf die 
         Geringfügigkeitsgrenze von 450 EUR nicht überschritten werden.                                              
     3. Bei der Ausübung von mehreren kurzfristigen Beschäftigungen darf die Grenze von zwei Monaten
        oder</t>
    </r>
    <r>
      <rPr>
        <sz val="9"/>
        <rFont val="Arial"/>
        <family val="2"/>
      </rPr>
      <t xml:space="preserve"> 50 Arbeitstagen, innerhalb des vorgegebenen Zeitraumes, nicht</t>
    </r>
    <r>
      <rPr>
        <sz val="9"/>
        <color indexed="8"/>
        <rFont val="Arial"/>
        <family val="2"/>
      </rPr>
      <t xml:space="preserve"> überschritten werden.
Neben einer nicht geringfügigen versicherungspflichtigen</t>
    </r>
    <r>
      <rPr>
        <sz val="9"/>
        <rFont val="Arial"/>
        <family val="2"/>
      </rPr>
      <t xml:space="preserve"> (Haupt-)Beschäftigung</t>
    </r>
    <r>
      <rPr>
        <sz val="9"/>
        <color indexed="8"/>
        <rFont val="Arial"/>
        <family val="2"/>
      </rPr>
      <t xml:space="preserve"> ist die Ausübung einer geringfügigen</t>
    </r>
    <r>
      <rPr>
        <sz val="9"/>
        <rFont val="Arial"/>
        <family val="2"/>
      </rPr>
      <t xml:space="preserve"> (Neben-)Beschäftigung</t>
    </r>
    <r>
      <rPr>
        <sz val="9"/>
        <color indexed="8"/>
        <rFont val="Arial"/>
        <family val="2"/>
      </rPr>
      <t xml:space="preserve"> zulässig. Für den Fall, dass ein Arbeitnehmer neben einer nicht geringfügigen versicherungspflichtigen Beschäftigung bei anderen Arbeitgebern geringfügig entlohnte Beschäftigungen ausübt,</t>
    </r>
    <r>
      <rPr>
        <sz val="9"/>
        <rFont val="Arial"/>
        <family val="2"/>
      </rPr>
      <t xml:space="preserve"> gilt für die Bereiche der Kranken-, Pflege- und Rentenversicherung</t>
    </r>
    <r>
      <rPr>
        <sz val="9"/>
        <color indexed="8"/>
        <rFont val="Arial"/>
        <family val="2"/>
      </rPr>
      <t xml:space="preserve">, dass geringfügig entlohnte Beschäftigungen - mit Ausnahme </t>
    </r>
    <r>
      <rPr>
        <i/>
        <sz val="9"/>
        <color indexed="8"/>
        <rFont val="Arial"/>
        <family val="2"/>
      </rPr>
      <t>einer</t>
    </r>
    <r>
      <rPr>
        <sz val="9"/>
        <color indexed="8"/>
        <rFont val="Arial"/>
        <family val="2"/>
      </rPr>
      <t xml:space="preserve"> geringfügig entlohnten Beschäftigung - mit einer nicht geringfügigen versicherungspflichtigen Beschäftigung zusammenzurechnen sind. Vgl. Richtlinien für die versicherungsrechtliche Beurteilung von geringfügigen Beschäftigungen (Geringfügigkeits-Richtlinien) vom 20. Dezember 2012.
</t>
    </r>
  </si>
  <si>
    <r>
      <t xml:space="preserve">Auch die </t>
    </r>
    <r>
      <rPr>
        <b/>
        <sz val="9"/>
        <color indexed="8"/>
        <rFont val="Arial"/>
        <family val="2"/>
      </rPr>
      <t xml:space="preserve">Minijob-Zentrale der Deutschen Rentenversicherung Knappschaft-Bahn-See </t>
    </r>
    <r>
      <rPr>
        <sz val="9"/>
        <color indexed="8"/>
        <rFont val="Arial"/>
        <family val="2"/>
      </rPr>
      <t>veröffentlicht Daten über geringfügig entlohnte Beschäftigte im Rahmen eines vierteljährlichen Geschäftsberichts. Diese Daten stellen keine amtliche Statistik dar und sind nicht geeignet, statistische Aussagen über die Entwicklung der Arbeitsmarkt- und Beschäftigungssituation in Deutschland zu treffen.</t>
    </r>
    <r>
      <rPr>
        <sz val="9"/>
        <rFont val="Arial"/>
        <family val="2"/>
      </rPr>
      <t xml:space="preserve"> Ebenso wenig</t>
    </r>
    <r>
      <rPr>
        <sz val="9"/>
        <color indexed="8"/>
        <rFont val="Arial"/>
        <family val="2"/>
      </rPr>
      <t xml:space="preserve"> sind sie eine verlässliche Grundlage für Erwerbstätigenrechnungen oder Volkswirtschaftliche Gesamtrechnungen (VGR). Sie liefern vielmehr Informationen über die Geschäftsprozesse der Minijob-Zentrale; es handelt sich somit um Geschäftsdaten. Daher sind die Daten auch nicht mit den statistischen Daten der BA, welche die amtliche Statistik über geringfügig entlohnte Beschäftigte führt, vergleichbar.</t>
    </r>
  </si>
  <si>
    <r>
      <t xml:space="preserve">Zu den </t>
    </r>
    <r>
      <rPr>
        <b/>
        <sz val="9"/>
        <color indexed="8"/>
        <rFont val="Arial"/>
        <family val="2"/>
      </rPr>
      <t xml:space="preserve">geringfügigen Beschäftigungsverhältnissen </t>
    </r>
    <r>
      <rPr>
        <sz val="9"/>
        <color indexed="8"/>
        <rFont val="Arial"/>
        <family val="2"/>
      </rPr>
      <t>zählen Arbeitsverhältnisse mit einem niedrigen Lohn (</t>
    </r>
    <r>
      <rPr>
        <b/>
        <sz val="9"/>
        <color indexed="8"/>
        <rFont val="Arial"/>
        <family val="2"/>
      </rPr>
      <t>geringfügig entlohnte Beschäftigung</t>
    </r>
    <r>
      <rPr>
        <sz val="9"/>
        <color indexed="8"/>
        <rFont val="Arial"/>
        <family val="2"/>
      </rPr>
      <t>) oder mit einer kurzen Dauer (</t>
    </r>
    <r>
      <rPr>
        <b/>
        <sz val="9"/>
        <color indexed="8"/>
        <rFont val="Arial"/>
        <family val="2"/>
      </rPr>
      <t>kurzfristige Beschäftigung</t>
    </r>
    <r>
      <rPr>
        <sz val="9"/>
        <color indexed="8"/>
        <rFont val="Arial"/>
        <family val="2"/>
      </rPr>
      <t>). Beide werden auch als "</t>
    </r>
    <r>
      <rPr>
        <b/>
        <sz val="9"/>
        <color indexed="8"/>
        <rFont val="Arial"/>
        <family val="2"/>
      </rPr>
      <t>Minijob</t>
    </r>
    <r>
      <rPr>
        <sz val="9"/>
        <color indexed="8"/>
        <rFont val="Arial"/>
        <family val="2"/>
      </rPr>
      <t xml:space="preserve">" bezeichnet.
Eine </t>
    </r>
    <r>
      <rPr>
        <b/>
        <sz val="9"/>
        <color indexed="8"/>
        <rFont val="Arial"/>
        <family val="2"/>
      </rPr>
      <t>geringfügig entlohnte Beschäftigung</t>
    </r>
    <r>
      <rPr>
        <sz val="9"/>
        <color indexed="8"/>
        <rFont val="Arial"/>
        <family val="2"/>
      </rPr>
      <t xml:space="preserve"> nach § 8 Abs. 1 Nr. 1 SGB IV liegt vor, wenn das Arbeitsentgelt aus dieser Beschäftigung (§ 14 SGB IV) regelmäßig im Monat die Geringfügigkeitsgrenze nicht überschreitet. Die Geringfügigkeitsgrenze beträgt bis einschließlich zum 31.12.2012 400 Euro und ab dem 01.01.2013 450 Euro. Regelmäßig bedeutet, dass, wenn die Grenze von 450 Euro nur gelegentlich und nicht vorhersehbar überschritten wird, trotzdem eine geringfügig entlohnte Beschäftigung vorliegt.
</t>
    </r>
    <r>
      <rPr>
        <sz val="9"/>
        <rFont val="Arial"/>
        <family val="2"/>
      </rPr>
      <t xml:space="preserve">Eine Berichterstattung der </t>
    </r>
    <r>
      <rPr>
        <b/>
        <sz val="9"/>
        <rFont val="Arial"/>
        <family val="2"/>
      </rPr>
      <t>ausschließlich geringfügig entlohnten Beschäftigten</t>
    </r>
    <r>
      <rPr>
        <sz val="9"/>
        <rFont val="Arial"/>
        <family val="2"/>
      </rPr>
      <t xml:space="preserve"> erfolgt seit dem Stichtag 30.6.1999,  </t>
    </r>
    <r>
      <rPr>
        <b/>
        <sz val="9"/>
        <rFont val="Arial"/>
        <family val="2"/>
      </rPr>
      <t xml:space="preserve">geringfügig entlohnte Beschäftigte im Nebenjob </t>
    </r>
    <r>
      <rPr>
        <sz val="9"/>
        <rFont val="Arial"/>
        <family val="2"/>
      </rPr>
      <t>können ab dem Stichtag 30.6.2003 ausgewertet werden.</t>
    </r>
    <r>
      <rPr>
        <sz val="9"/>
        <color indexed="8"/>
        <rFont val="Arial"/>
        <family val="2"/>
      </rPr>
      <t xml:space="preserve">
</t>
    </r>
  </si>
  <si>
    <r>
      <rPr>
        <b/>
        <sz val="9"/>
        <color indexed="8"/>
        <rFont val="Arial"/>
        <family val="2"/>
      </rPr>
      <t>Midijobs</t>
    </r>
    <r>
      <rPr>
        <sz val="9"/>
        <color indexed="8"/>
        <rFont val="Arial"/>
        <family val="2"/>
      </rPr>
      <t xml:space="preserve"> sind sozialversicherungspflichtige Beschäftigungsverhältnisse, deren regelmäßiges monatliches Arbeitsentgelt zwischen</t>
    </r>
    <r>
      <rPr>
        <sz val="9"/>
        <rFont val="Arial"/>
        <family val="2"/>
      </rPr>
      <t xml:space="preserve"> 450 und 850 Euro liegt (bis 31.12.2012: zwischen 400 und 800 Euro) und fü</t>
    </r>
    <r>
      <rPr>
        <sz val="9"/>
        <color indexed="8"/>
        <rFont val="Arial"/>
        <family val="2"/>
      </rPr>
      <t>r die der Arbeitnehmer (ohne Auszubildende) auf die Anwendung der Gleitzonenregelung nicht verzichtet hat.  
Die Betriebe machen jährlich Angaben darüber, ob das Arbeitsentgelt  während des Meldezeitraums in der Gleitzone lag, und zwar in allen Entgeltabrechnungszeiträumen  (</t>
    </r>
    <r>
      <rPr>
        <b/>
        <sz val="9"/>
        <color indexed="8"/>
        <rFont val="Arial"/>
        <family val="2"/>
      </rPr>
      <t>echte  Gleitzonenfälle</t>
    </r>
    <r>
      <rPr>
        <sz val="9"/>
        <color indexed="8"/>
        <rFont val="Arial"/>
        <family val="2"/>
      </rPr>
      <t>) oder ob sowohl  Entgeltabrechnungszeiträume  in der Gleitzone als auch darunter oder darüber  vorlagen (</t>
    </r>
    <r>
      <rPr>
        <b/>
        <sz val="9"/>
        <color indexed="8"/>
        <rFont val="Arial"/>
        <family val="2"/>
      </rPr>
      <t>Mischfäll</t>
    </r>
    <r>
      <rPr>
        <b/>
        <sz val="9"/>
        <rFont val="Arial"/>
        <family val="2"/>
      </rPr>
      <t>e</t>
    </r>
    <r>
      <rPr>
        <sz val="9"/>
        <rFont val="Arial"/>
        <family val="2"/>
      </rPr>
      <t xml:space="preserve">), oder </t>
    </r>
    <r>
      <rPr>
        <sz val="9"/>
        <color indexed="8"/>
        <rFont val="Arial"/>
        <family val="2"/>
      </rPr>
      <t>ob das Arbeitsentgelt nicht innerhalb der Gleitzon</t>
    </r>
    <r>
      <rPr>
        <sz val="9"/>
        <rFont val="Arial"/>
        <family val="2"/>
      </rPr>
      <t xml:space="preserve">e lag </t>
    </r>
    <r>
      <rPr>
        <sz val="9"/>
        <color indexed="8"/>
        <rFont val="Arial"/>
        <family val="2"/>
      </rPr>
      <t xml:space="preserve">(keine Gleitzonenfälle) bzw. ob auf die Anwendung der Gleitzonenregelung in der gesetzlichen Rentenversicherung verzichtet wurde.
Auswertungen zu den Midijobs können nicht quartalsweise, </t>
    </r>
    <r>
      <rPr>
        <sz val="9"/>
        <rFont val="Arial"/>
        <family val="2"/>
      </rPr>
      <t xml:space="preserve">sondern nur zum Stichtag 31.12. vorgenommen </t>
    </r>
    <r>
      <rPr>
        <sz val="9"/>
        <color indexed="8"/>
        <rFont val="Arial"/>
        <family val="2"/>
      </rPr>
      <t>werden. Nur für diesen Stichtag liegen weitgehend vollzählige Angaben über Beschäftigunge</t>
    </r>
    <r>
      <rPr>
        <sz val="9"/>
        <rFont val="Arial"/>
        <family val="2"/>
      </rPr>
      <t>n in der Gleitzone</t>
    </r>
    <r>
      <rPr>
        <sz val="9"/>
        <color indexed="8"/>
        <rFont val="Arial"/>
        <family val="2"/>
      </rPr>
      <t xml:space="preserve"> vor. Auswertungen zu den Midijobs liegen ab dem Stichtag 31.12.2003 vor.
</t>
    </r>
  </si>
  <si>
    <r>
      <rPr>
        <b/>
        <sz val="9"/>
        <color indexed="8"/>
        <rFont val="Arial"/>
        <family val="2"/>
      </rPr>
      <t>Sozialversicherungspflichtig Beschäftigte</t>
    </r>
    <r>
      <rPr>
        <sz val="9"/>
        <color indexed="8"/>
        <rFont val="Arial"/>
        <family val="2"/>
      </rPr>
      <t xml:space="preserve"> umfassen alle Arbeitnehmer, die kranken-, renten-, pflegeversicherungspflichtig und/oder beitragspflichtig nach dem Recht der Arbeitsförderung sind oder für die Beitragsanteile zur gesetzlichen  Rentenversicherung oder nach dem Recht der Arbeitsförderung zu zahlen sind. Dazu gehören insbesondere auch Auszubildende, Altersteilzeitbeschäftigte, Praktikanten, Werkstudenten und Personen, die aus einem sozialversicherungspflichtigen Beschäftigungsverhältnis zur Ableistung  von gesetzlichen Dienstpflichten (z.</t>
    </r>
    <r>
      <rPr>
        <sz val="9"/>
        <color indexed="10"/>
        <rFont val="Arial"/>
        <family val="2"/>
      </rPr>
      <t xml:space="preserve"> </t>
    </r>
    <r>
      <rPr>
        <sz val="9"/>
        <color indexed="8"/>
        <rFont val="Arial"/>
        <family val="2"/>
      </rPr>
      <t xml:space="preserve">B.  Wehrübung) einberufen werden.  Nicht  zu den sozialversicherungspflichtig Beschäftigten zählen dagegen  Beamte, Selbstständige, mithelfende Familienangehörige, Berufs- und Zeitsoldaten, sowie Wehr- und Zivildienstleistende (siehe  o. g. Ausnahme). </t>
    </r>
  </si>
  <si>
    <r>
      <rPr>
        <b/>
        <sz val="9"/>
        <color indexed="8"/>
        <rFont val="Arial"/>
        <family val="2"/>
      </rPr>
      <t>Grundlage der Statistik</t>
    </r>
    <r>
      <rPr>
        <sz val="9"/>
        <color indexed="8"/>
        <rFont val="Arial"/>
        <family val="2"/>
      </rPr>
      <t xml:space="preserve"> bildet das Meldeverfahren zur Sozialversicherung, in das alle Arbeitnehmer (einschließlich der zu ihrer Berufsausbildung Beschäftigten) einbezogen sind, die der Kranken- oder Rentenversicherungspflicht oder Versicherungspflicht nach dem SGB III unterliegen.  Auf Basis der Meldungen zur Sozialversicherung </t>
    </r>
    <r>
      <rPr>
        <sz val="9"/>
        <rFont val="Arial"/>
        <family val="2"/>
      </rPr>
      <t xml:space="preserve">durch die Betriebe </t>
    </r>
    <r>
      <rPr>
        <sz val="9"/>
        <color indexed="8"/>
        <rFont val="Arial"/>
        <family val="2"/>
      </rPr>
      <t>wird vierteljährlich (stichtagsbezogen) mit 6 Monaten Wartezeit der Bestand an sozialversicherungspflichtig und geringfügig Beschäftigten ermittelt.</t>
    </r>
  </si>
  <si>
    <t>Methodische Hinweise - Sozialversicherungspflichtig und geringfügig Beschäftigte</t>
  </si>
  <si>
    <t>http://statistik.arbeitsagentur.de/Statischer-Content/Grundlagen/Qualitaetsberichte/Generische-Publikationen/Qualitaetsbericht-Statistik-Beschaeftigung.pdf</t>
  </si>
  <si>
    <t>Methodische Hinweise - Pendler</t>
  </si>
  <si>
    <t>Inhaltsverzeichnis</t>
  </si>
  <si>
    <t>Karte_ALO_Polen</t>
  </si>
  <si>
    <t>Karte_ALO_Tschechen</t>
  </si>
  <si>
    <t>Pendler</t>
  </si>
  <si>
    <t>Karte_Pendler_Polen</t>
  </si>
  <si>
    <t>Karte_Pendler_Tschechen</t>
  </si>
  <si>
    <t>Karte_SvB_Polen</t>
  </si>
  <si>
    <t>Karte_SvB_Tschechen</t>
  </si>
  <si>
    <t>Hinweise Alo Asu</t>
  </si>
  <si>
    <t>Meth_Hinw_Anforderungsniveau</t>
  </si>
  <si>
    <t>Hinweise Berufe</t>
  </si>
  <si>
    <t>Hinweise SVB GB</t>
  </si>
  <si>
    <t>Hinweise_Pendler</t>
  </si>
  <si>
    <t>Info</t>
  </si>
  <si>
    <t>Ausgewählte Regionen</t>
  </si>
  <si>
    <t>BA Gebiet AO fiktiv</t>
  </si>
  <si>
    <t>Staatsangehörigkeit</t>
  </si>
  <si>
    <t>Gesamt</t>
  </si>
  <si>
    <t>700 RD Bayern</t>
  </si>
  <si>
    <t>968 RD Sachsen</t>
  </si>
  <si>
    <t>071 AA Annaberg-Buchholz</t>
  </si>
  <si>
    <t>072 AA Bautzen</t>
  </si>
  <si>
    <t>077 AA Pirna</t>
  </si>
  <si>
    <t>078 AA Plauen</t>
  </si>
  <si>
    <t>080 AA Freiberg</t>
  </si>
  <si>
    <t>209455_Berufssektoren_PuD</t>
  </si>
  <si>
    <t>209455_Anforderungsniveau_PuD</t>
  </si>
  <si>
    <t>Keine Angabe</t>
  </si>
  <si>
    <t>bis</t>
  </si>
  <si>
    <t>größer</t>
  </si>
  <si>
    <t>{Aktueller Gebietsstandsmonat} Und (Automatismus_Monatsfilter_AM Oder Automatismus_Monatsfilter_VJM)</t>
  </si>
  <si>
    <t>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(Berufssegment_Tätigkeit = ZZ Keine Angabe, S2 Personenbezogene Dienstleistungsberufe, S3 Kaufmännische und unternehmensbezogene Dienstleistungsberufe, S4 IT- und naturwissenschaftliche Dienstleistungsberufe, S5 Sonstige wirtschaftliche Dienstleistungsberufe, S1 Produktionsberufe, Gesamt) und (Berichtsmonat = Juni 2015) und (Beschäftigungsart = Sv-pflichtig Beschäftigte)</t>
  </si>
  <si>
    <r>
      <t>Ohne Angabe</t>
    </r>
    <r>
      <rPr>
        <vertAlign val="superscript"/>
        <sz val="8"/>
        <rFont val="Arial"/>
        <family val="2"/>
      </rPr>
      <t>1)</t>
    </r>
  </si>
  <si>
    <t>Klassifikation der Berufe 2010</t>
  </si>
  <si>
    <t>Berufssektoren und Berufssegmente nach den Berufshauptgruppen der Klassifikation der Berufe 2010 (KldB 2010)</t>
  </si>
  <si>
    <t>Berufssektor (Anzahl = 5)</t>
  </si>
  <si>
    <t>Berufssegment (Anzahl = 14)</t>
  </si>
  <si>
    <t>Berufshauptgruppe der KldB 2010 (Anzahl = 37)</t>
  </si>
  <si>
    <t>S1</t>
  </si>
  <si>
    <t xml:space="preserve">Produktionsberufe </t>
  </si>
  <si>
    <t>S11</t>
  </si>
  <si>
    <t>Land-, Forst- und Gartenbauberufe</t>
  </si>
  <si>
    <t>11</t>
  </si>
  <si>
    <t>Land-, Tier- und Forstwirtschaftsberufe</t>
  </si>
  <si>
    <t>12</t>
  </si>
  <si>
    <t>Gartenbauberufe und Floristik</t>
  </si>
  <si>
    <t>S12</t>
  </si>
  <si>
    <t>Fertigungsberufe</t>
  </si>
  <si>
    <t>21</t>
  </si>
  <si>
    <t>Rohstoffgewinnung und -aufbereitung, Glas- und Keramikherstellung und -verarbeitung</t>
  </si>
  <si>
    <t>22</t>
  </si>
  <si>
    <t>Kunststoffherstellung und -verarbeitung, Holzbe- und -verarbeitung</t>
  </si>
  <si>
    <t>23</t>
  </si>
  <si>
    <t>Papier- und Druckberufe, technische Mediengestaltung</t>
  </si>
  <si>
    <t>24</t>
  </si>
  <si>
    <t>Metallerzeugung und -bearbeitung, Metallbauberufe</t>
  </si>
  <si>
    <t>28</t>
  </si>
  <si>
    <t>Textil- und Lederberufe</t>
  </si>
  <si>
    <t>93</t>
  </si>
  <si>
    <t>Produktdesign und kunsthandwerkliche Berufe, bildende Kunst, Musikinstrumentenbau</t>
  </si>
  <si>
    <t>S13</t>
  </si>
  <si>
    <t>Fertigungstechnische Berufe</t>
  </si>
  <si>
    <t>25</t>
  </si>
  <si>
    <t>Maschinen- und Fahrzeugtechnikberufe</t>
  </si>
  <si>
    <t>26</t>
  </si>
  <si>
    <t>Mechatronik-, Energie- und Elektroberufe</t>
  </si>
  <si>
    <t>27</t>
  </si>
  <si>
    <t>Technische Forschungs-, Entwicklungs-, Konstruktions- u. Produktionssteuerungsberufe</t>
  </si>
  <si>
    <t>S14</t>
  </si>
  <si>
    <t>Bau- und Ausbauberufe</t>
  </si>
  <si>
    <t>31</t>
  </si>
  <si>
    <t>Bauplanungs-, Architektur- und Vermessungsberufe</t>
  </si>
  <si>
    <t>32</t>
  </si>
  <si>
    <t>Hoch- und Tiefbauberufe</t>
  </si>
  <si>
    <t>33</t>
  </si>
  <si>
    <t>(Innen-)Ausbauberufe</t>
  </si>
  <si>
    <t>34</t>
  </si>
  <si>
    <t>Gebäude- und versorgungstechnische Berufe</t>
  </si>
  <si>
    <t>S2</t>
  </si>
  <si>
    <t xml:space="preserve">Personenbezogene 
Dienstleistungsberufe </t>
  </si>
  <si>
    <t>S21</t>
  </si>
  <si>
    <t>Lebensmittel- und Gastgewerbeberufe</t>
  </si>
  <si>
    <t>29</t>
  </si>
  <si>
    <t>Lebensmittelherstellung und -verarbeitung</t>
  </si>
  <si>
    <t>63</t>
  </si>
  <si>
    <t>Tourismus-, Hotel- und Gaststättenberufe</t>
  </si>
  <si>
    <t>S22</t>
  </si>
  <si>
    <t>Medizinische u. nicht-medizinische Gesundheitsberufe</t>
  </si>
  <si>
    <t>81</t>
  </si>
  <si>
    <t>Medizinische Gesundheitsberufe</t>
  </si>
  <si>
    <t>82</t>
  </si>
  <si>
    <t>Nichtmedizinische Gesundheits-, Körperpflege- und Wellnessberufe, Medizintechnik</t>
  </si>
  <si>
    <t>S23</t>
  </si>
  <si>
    <t>Soziale und kulturelle Dienstleistungsberufe *</t>
  </si>
  <si>
    <t>83</t>
  </si>
  <si>
    <t>Erziehung, soziale und hauswirtschaftliche Berufe, Theologie</t>
  </si>
  <si>
    <t>84</t>
  </si>
  <si>
    <t>Lehrende und ausbildende Berufe</t>
  </si>
  <si>
    <t>91</t>
  </si>
  <si>
    <t>Sprach-, literatur-, geistes-, gesellschafts- und wirtschaftswissenschaftliche Berufe</t>
  </si>
  <si>
    <t>94</t>
  </si>
  <si>
    <t>Darstellende und unterhaltende Berufe</t>
  </si>
  <si>
    <t>S3</t>
  </si>
  <si>
    <t>Kaufmännische und unternehmensbezogene Dienstleistungsberufe</t>
  </si>
  <si>
    <t>S31</t>
  </si>
  <si>
    <t>Handelsberufe</t>
  </si>
  <si>
    <t>61</t>
  </si>
  <si>
    <t>Einkaufs-, Vertriebs- und Handelsberufe</t>
  </si>
  <si>
    <t>62</t>
  </si>
  <si>
    <t>Verkaufsberufe</t>
  </si>
  <si>
    <t>S32</t>
  </si>
  <si>
    <t>Berufe in Unternehmensführung und -organisation</t>
  </si>
  <si>
    <t>71</t>
  </si>
  <si>
    <t>S33</t>
  </si>
  <si>
    <t>Unternehmensbezogene Dienstleistungsberufe</t>
  </si>
  <si>
    <t>72</t>
  </si>
  <si>
    <t>Berufe in Finanzdienstleistungen, Rechnungswesen und Steuerberatung</t>
  </si>
  <si>
    <t>73</t>
  </si>
  <si>
    <t>Berufe in Recht und Verwaltung</t>
  </si>
  <si>
    <t>92</t>
  </si>
  <si>
    <t>Werbung, Marketing, kaufmännische und redaktionelle Medienberufe</t>
  </si>
  <si>
    <t>S4</t>
  </si>
  <si>
    <t>IT- und naturwissenschaftliche Dienstleistungsberufe</t>
  </si>
  <si>
    <t>S41</t>
  </si>
  <si>
    <t>41</t>
  </si>
  <si>
    <t>Mathematik-, Biologie-, Chemie- und Physikberufe</t>
  </si>
  <si>
    <t>42</t>
  </si>
  <si>
    <t>Geologie-, Geografie- und Umweltschutzberufe</t>
  </si>
  <si>
    <t>43</t>
  </si>
  <si>
    <t>Informatik-, Informations- und Kommunikationstechnologieberufe</t>
  </si>
  <si>
    <t>S5</t>
  </si>
  <si>
    <t>Sonstige wirtschaftliche Dienstleistungsberufe</t>
  </si>
  <si>
    <t>S51</t>
  </si>
  <si>
    <t>Sicherheitsberufe</t>
  </si>
  <si>
    <t>53</t>
  </si>
  <si>
    <t>Schutz-, Sicherheits- und Überwachungsberufe</t>
  </si>
  <si>
    <t>01</t>
  </si>
  <si>
    <t>Angehörige der regulären Streitkräfte</t>
  </si>
  <si>
    <t>S52</t>
  </si>
  <si>
    <t>Verkehrs- und Logistikberufe</t>
  </si>
  <si>
    <t>51</t>
  </si>
  <si>
    <t>Verkehrs- und Logistikberufe (außer Fahrzeugführung)</t>
  </si>
  <si>
    <t>52</t>
  </si>
  <si>
    <t>Führer/innen von Fahrzeug- und Transportgeräten</t>
  </si>
  <si>
    <t>S53</t>
  </si>
  <si>
    <t>Reinigungsberufe</t>
  </si>
  <si>
    <t>Erstellungsdatum: 23.04.2015, DK Statistik</t>
  </si>
  <si>
    <t>* bis Mai 2015 "Geisteswissenschaftler und Künstler"</t>
  </si>
  <si>
    <t>Anteil sozialversicherungspflichtig Beschäftigter mit tschechischer Staatsangehörigkeit an allen sozialversicherungspflichtig Beschäftigten in %</t>
  </si>
  <si>
    <t>Anteil sozialversicherungspflichtig Beschäftigter mit polnischer Staatsangehörigkeit an allen sozialversicherungspflichtig Beschäftigten in %</t>
  </si>
  <si>
    <t>darunter mit der Staatsangehörigkeit</t>
  </si>
  <si>
    <t>Anteil Einpendler mit tschechischer Staatsangehörigkeit an allen Einpendlern in %</t>
  </si>
  <si>
    <t>Anteil Einpendler mit polnischer Staatsangehörigkeit an allen Einpendlern in %</t>
  </si>
  <si>
    <t>Sozialversicherungspflichtig Beschäftigte (SvB) am Arbeitsort (AO) und Einpendler nach Staatsangehörigkeit</t>
  </si>
  <si>
    <t>Anteil an arbeitslosen Tschechen an allen Arbeitslosen in %</t>
  </si>
  <si>
    <t>Anteil an arbeitslosen Polen an allen Arbeitslosen in %</t>
  </si>
  <si>
    <t xml:space="preserve">Methodische Hinweise - Das Anforderungsniveau nach dem Zielberuf der auszuübenden Tätigkeit
</t>
  </si>
  <si>
    <t>Bestand an Arbeitslosen und Sozialversicherungspflichtig Beschäftigte (SvB) nach ausgewählten Merkmalen</t>
  </si>
  <si>
    <t>Bestand an Arbeitslosen und Sozialversicherungspflichtig Beschäftigte (SvB) mit polnischer und tschechischer Staatsangehörigkeit nach ausgewählten Merkmalen</t>
  </si>
  <si>
    <t>Ausgewählte Berichtsmonate</t>
  </si>
  <si>
    <t>Anforderungsniveau has Derived Elements {Sort1, Keine Angabe, Restmenge} where (Anforderungsniveau = 2 Fachkraft, 3 Spezialist, 4 Experte, 1 Helfer, Gesamt) und BA Gebiet AO fiktiv has Derived Elements {Sort1, 12 Brandenburg, Sort2, Restmenge} where (BA Gebiet AO fiktiv = 078 AA Plauen, 080 AA Freiberg, 700 RD Bayern, 077 AA Pirna, 072 AA Bautzen, 071 AA Annaberg-Buchholz, Gesamt, 968 RD Sachsen) und (Staatsangehörigkeit = 164 Tschechische Republik, 152 Polen, Gesamt) und (Berichtsmonat = Dezember 2015) und (Beschäftigungsart = Sv-pflichtig Beschäftigte)</t>
  </si>
  <si>
    <t>Tschechien</t>
  </si>
  <si>
    <t>Übergreifend</t>
  </si>
  <si>
    <t>BST</t>
  </si>
  <si>
    <t>AST</t>
  </si>
  <si>
    <t>Sozialversicherungspflichtig Beschäftigte (SvB) am Arbeitsort und Einpendler nach Herkunftsregion</t>
  </si>
  <si>
    <t>Region
(Arbeitsort)</t>
  </si>
  <si>
    <t>SvB insgesamt</t>
  </si>
  <si>
    <t>darunter Einpendler aus / mit Wohnort in</t>
  </si>
  <si>
    <t>Ausgabe</t>
  </si>
  <si>
    <t>ALO:</t>
  </si>
  <si>
    <t>BST:</t>
  </si>
  <si>
    <t>Veränderung zum Vorjahresmonat</t>
  </si>
  <si>
    <t>Abw. abs. VJM</t>
  </si>
  <si>
    <t>Anteil
(Sp.4 an Sp.1)
 in %</t>
  </si>
  <si>
    <t>Anteil
(Sp.19 an Sp.12)
 in %</t>
  </si>
  <si>
    <t>dav. nach Berufssektoren (KldB 2010)</t>
  </si>
  <si>
    <t>dav. nach Anforderungsniveau (KldB 2010)</t>
  </si>
  <si>
    <t>Anteil Einpendler aus Polen an allen Einpendlern in %</t>
  </si>
  <si>
    <t>Anteil Einpendler aus Tschechien an allen Einpendlern in %</t>
  </si>
  <si>
    <t>Ausgewählte Stichtage</t>
  </si>
  <si>
    <t>BM_ALO:</t>
  </si>
  <si>
    <t>http://statistik.arbeitsagentur.de/Statischer-Content/Grundlagen/Glossare/Generische-Publikationen/AST-Glossar-Gesamtglossar.pdf</t>
  </si>
  <si>
    <t>http://statistik.arbeitsagentur.de/Statischer-Content/Grundlagen/Methodenberichte/Arbeitsmarktstatistik/Generische-Publikationen/Methodenbericht-Integrierte-Arbeitslosenstatistik.pdf</t>
  </si>
  <si>
    <t xml:space="preserve">http://statistik.arbeitsagentur.de/cae/servlet/contentblob/4318/publicationFile/854/Qualitaetsbericht-Statistik-Arbeitslose-Arbeitsuchende.pdf </t>
  </si>
  <si>
    <t>Übersicht_Berufssektoren</t>
  </si>
  <si>
    <t>ALO_SvB</t>
  </si>
  <si>
    <t>Bestand an Arbeitslosen und sozialversicherungspflichtig Beschäftigte am Arbeitsort nach Berufssektoren, Anforderungsniveau und Staatsangehörigkeit</t>
  </si>
  <si>
    <t>Bestand an Arbeitslosen nach Berufssektoren, Anforderungsniveau des Zielberufes und Staatsangehörigkeit sowie sozialversicherungspflichtig Beschäftigte am Arbeitsort nach Berufssektoren, Anforderungsniveau der Tätigkeit und Staatsangehörigkeit</t>
  </si>
  <si>
    <t>1)   Der Anteil der Fälle ohne Angabe ist bei der Interpretation - insbesondere bei Vergleichen zwischen Regionen - zu berücksichtigen. Je höher dieser Anteil, desto stärker können die übrigen Merkmalsausprägungen unterzeichnet sein. Da die Unterzeichnung nicht gleichmäßig verteilt sein muss, kann es zu Verzerrungen kommen.</t>
  </si>
  <si>
    <t>Stand: Februar 2013</t>
  </si>
  <si>
    <t>Methodische Hinweise - Schätzungen in der Statistik der Arbeitslosen und Arbeitsuchenden</t>
  </si>
  <si>
    <r>
      <rPr>
        <b/>
        <sz val="9"/>
        <rFont val="Arial"/>
        <family val="2"/>
      </rPr>
      <t>Schätzungen in der Arbeitslosenstatistik</t>
    </r>
    <r>
      <rPr>
        <sz val="9"/>
        <rFont val="Arial"/>
        <family val="2"/>
      </rPr>
      <t xml:space="preserve">
Bei teilweisen oder vollständigen Lieferausfällen sowie unplausiblen Datenlieferungen eines Trägers werden für die betroffenen Regionen Schätzwerte für Arbeitslose bzw. Arbeitsuchende ermittelt und in die Berichterstattung einbezogen.</t>
    </r>
  </si>
  <si>
    <r>
      <rPr>
        <b/>
        <sz val="9"/>
        <rFont val="Arial"/>
        <family val="2"/>
      </rPr>
      <t>Geschätzte Größen und Untergliederungen</t>
    </r>
    <r>
      <rPr>
        <sz val="9"/>
        <rFont val="Arial"/>
        <family val="2"/>
      </rPr>
      <t xml:space="preserve">
Schätzwerte werden für Bestand bzw. Bewegungen (Zu- und Abgang) Arbeitsloser bzw. Arbeitsuchender auf Basis eines Fortschreibungsmodells ermittelt. Das Fortschreibungsmodell basiert auf der Annahme, dass sich die Arbeitslosigkeit in Gebieten mit vergleichbarer Arbeitsmarktstruktur in ähnlicher Weise entwickelt. Fehlen für einzelne Jobcenter aktuelle Arbeitslosenzahlen, lässt sich die Entwicklung im Vergleich zum Vormonat anhand der Entwicklung in vergleichbaren Regionen abschätzen. Eine Bestandsschätzung in einem Monat führt zu einer Schätzung der Bewegungsdaten in diesem und im darauf folgenden Monat, da die gemeldeten Bewegungsdaten nicht mit der Bestandsschätzung des Vormonats vereinbar sind.
Zur Ermittlung von Strukturen der Arbeitslosen werden die Schätzwerte eines Trägers (Zugang, Bestand und Abgang) nach den relativen Häufigkeiten dieser Strukturen im Vormonat auf die jeweiligen Merkmalskombinationen verteilt. Folgende Untergliederungen werden dabei berücksichtigt: 
-   Politisch-administrative Gliederung (bis zur Gemeinde) 
-   Administrative Gliederung der Bundesagentur für Arbeit (bis zur Geschäftsstelle)
-   Administrative Gliederung im Rahmen des SGB II (Jobcenter)
-   Rechtskreis
-   Alter (in 5-Jahresklassen)
-   Geschlecht
-   Staatsangehörigkeit (Deutsche/Ausländer) 
-   Schwerbehindert  (ja/nein) 
-   Langzeitarbeitslos (ja/nein) 
Bei tieferen Unterstrukturen (z. B. einzelne Staatsangehörigkeiten oder einzelne Kategorien bei der Dauer der Arbeitslosigkeit) werden die Schätzwerte der Kategorie „keine Angabe“ zugeordnet.</t>
    </r>
  </si>
  <si>
    <r>
      <rPr>
        <b/>
        <sz val="9"/>
        <rFont val="Arial"/>
        <family val="2"/>
      </rPr>
      <t>Auswirkung von Schätzungen auf die Berichterstattung</t>
    </r>
    <r>
      <rPr>
        <sz val="9"/>
        <rFont val="Arial"/>
        <family val="2"/>
      </rPr>
      <t xml:space="preserve">
Im Falle von Schätzungen können für die vom Lieferausfall betroffenen, aber nicht geschätzten Merkmale im jeweiligen Berichtsmonat grundsätzlich keine Nachweise für tiefere regionale Strukturen (AA/Jobcenter/Kreise/Gemeinden) erfolgen. Für diese Regionen ist auch die Berichterstattung von Jahressummen/-durchschnitten sowie der Vergleich mit anderen Berichtszeiträumen eingeschränkt.
In übergeordneten Regionen (Deutschland, West-/Ostdeutschland, Bundesländer, Bezirke der Regionaldirektionen) werden Ergebnisse auch für die vom Lieferausfall betroffenen, aber nicht geschätzten Merkmale ausgewiesen. Da die nicht geschätzten Merkmalsausprägungen der Kategorie „keine Angabe“ zugeordnet werden, sind diese in den betroffenen Berichtsmonaten unterzeichnet. Daher wird von Vergleichen mit anderen Zeiträumen abgesehen.</t>
    </r>
  </si>
  <si>
    <r>
      <rPr>
        <b/>
        <sz val="9"/>
        <rFont val="Arial"/>
        <family val="2"/>
      </rPr>
      <t>Weiterführende Informationen</t>
    </r>
    <r>
      <rPr>
        <sz val="9"/>
        <rFont val="Arial"/>
        <family val="2"/>
      </rPr>
      <t xml:space="preserve">
Weitere Informationen zu Schätzungen in der Arbeitslosenstatistik können dem Methodenbericht „Integrierte Arbeitslosen-Statistik“, Seiten 16-17, abrufbar unter</t>
    </r>
  </si>
  <si>
    <t>http://statistik.arbeitsagentur.de/Navigation/Statistik/Grundlagen/Methodenberichte/Arbeitsmarktstatistik/Methodenberichte-Arbeitsmarkt-Nav.html</t>
  </si>
  <si>
    <t>sowie den Produkten „Übersicht für zugelassene kommunale Träger (Meldungen)“ und „Übersicht für zugelassene kommunale Träger (Indikatoren der Plausibilitätsprüfung)“, abrufbar unter</t>
  </si>
  <si>
    <t xml:space="preserve">http://statistik.arbeitsagentur.de/Navigation/Statistik/Statistik-nach-Themen/Arbeitslose-und-gemeldetes-Stellenangebot/Arbeitslose/Arbeitslose-Nav.html </t>
  </si>
  <si>
    <t>entnommen werden.</t>
  </si>
  <si>
    <t>Regionale Besonderheiten</t>
  </si>
  <si>
    <t>Hinweise:</t>
  </si>
  <si>
    <t>Herausgeberin:</t>
  </si>
  <si>
    <t>Stand: Oktober 2016</t>
  </si>
  <si>
    <t>https://statistik.arbeitsagentur.de/Statischer-Content/Grundlagen/Glossare/Generische-Publikationen/BST-Glossar-Gesamtglossar.pdf</t>
  </si>
  <si>
    <t>Im Internet stehen statistische Informationen unterteilt nach folgenden Themenbereichen zur Verfügung:</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</si>
  <si>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</si>
  <si>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t>Anteil
(Sp.8 an Sp.1)
 in %</t>
  </si>
  <si>
    <t>Anteil
(Sp.15 an Sp.12)
 in %</t>
  </si>
  <si>
    <t>164 Tschechien</t>
  </si>
  <si>
    <t>Stand: Februar 2017</t>
  </si>
  <si>
    <r>
      <t xml:space="preserve">Eine </t>
    </r>
    <r>
      <rPr>
        <b/>
        <sz val="9"/>
        <color indexed="8"/>
        <rFont val="Arial"/>
        <family val="2"/>
      </rPr>
      <t>kurzfristige Beschäftigung</t>
    </r>
    <r>
      <rPr>
        <sz val="9"/>
        <color indexed="8"/>
        <rFont val="Arial"/>
        <family val="2"/>
      </rPr>
      <t xml:space="preserve"> liegt nach § 8 Abs. 1 Nr. 2 SGB IV vor, wenn die Beschäftigung für eine Zeitdauer ausgeübt wird, die im Laufe eines Kalenderjahres, oder auch kalenderjahrüberschreitend, auf nicht mehr als zwei Monate oder insgesamt 50 Arbeitstage nach ihrer Eigenart begrenzt zu sein pflegt oder im Voraus vertraglich (z. B. durch einen auf längstens ein Jahr befristeten Rahmenarbeitsvertrag) begrenzt ist (im Zeitraum vom 01.01.2015 bis 31.12.2018: drei Monate oder insgesamt 70 Arbeitstage) . </t>
    </r>
    <r>
      <rPr>
        <b/>
        <sz val="9"/>
        <color indexed="10"/>
        <rFont val="Arial"/>
        <family val="2"/>
      </rPr>
      <t xml:space="preserve">
</t>
    </r>
    <r>
      <rPr>
        <sz val="9"/>
        <rFont val="Arial"/>
        <family val="2"/>
      </rPr>
      <t>Auswertungen zu ausschließlich kurzfristig Beschäftigten sind ab Januar 2000 möglich. Kurzfristig Beschäftigte insgesamt, sowie kurzfristig Beschäftigte im Nebenjob sind ab April 2003 auswertbar.</t>
    </r>
    <r>
      <rPr>
        <sz val="9"/>
        <color indexed="8"/>
        <rFont val="Arial"/>
        <family val="2"/>
      </rPr>
      <t xml:space="preserve">
Diese weitere Unterteilung der Daten über kurzfristig Beschäftigte in ausschließlich und im Nebenjob kurzfristig Beschäftigte ist allerdings aus Geheimhaltungsgründen nicht zu empfehlen, da die Fallzahlen relativ gering sind.
</t>
    </r>
  </si>
  <si>
    <t>Stand: Oktober 2017</t>
  </si>
  <si>
    <r>
      <rPr>
        <b/>
        <sz val="11"/>
        <color indexed="8"/>
        <rFont val="Arial"/>
        <family val="2"/>
      </rPr>
      <t>Definitionen</t>
    </r>
    <r>
      <rPr>
        <b/>
        <sz val="9"/>
        <color indexed="8"/>
        <rFont val="Arial"/>
        <family val="2"/>
      </rPr>
      <t xml:space="preserve">
Arbeitsuchende</t>
    </r>
    <r>
      <rPr>
        <sz val="9"/>
        <color indexed="8"/>
        <rFont val="Arial"/>
        <family val="2"/>
      </rPr>
      <t xml:space="preserve"> sind Personen, die
◦ eine versicherungspflichtige, mindestens 15 Stunden wöchentlich umfassende Beschäftigung suchen,  
◦ sich wegen der Vermittlung in ein entsprechendes Beschäftigungsverhältnis bei einer Agentur für Arbeit oder einem Jobcenter gemeldet haben,
◦ die angestrebte Tätigkeit ausüben können und dürfen.
Dies gilt auch, wenn sie bereits eine Beschäftigung oder eine selbständige Tätigkeit ausüben (§ 15 Sozialgesetzbuch Drittes Buch - SGB III).  Bei den Arbeitsuchenden wird zwischen arbeitslosen und nichtarbeitslosen Arbeitsuchenden unterschieden.
</t>
    </r>
    <r>
      <rPr>
        <b/>
        <sz val="9"/>
        <color indexed="8"/>
        <rFont val="Arial"/>
        <family val="2"/>
      </rPr>
      <t>Arbeitslose</t>
    </r>
    <r>
      <rPr>
        <sz val="9"/>
        <color indexed="8"/>
        <rFont val="Arial"/>
        <family val="2"/>
      </rPr>
      <t xml:space="preserve"> sind Personen, die 
◦ vorübergehend nicht in einem Beschäftigungsverhältnis stehen oder nur eine weniger als 15 Stunden wöchentlich umfassende Beschäftigung ausüben (Beschäftigungslosigkeit),
◦ eine versicherungspflichtige, mindestens 15 Stunden wöchentlich umfassende Beschäftigung suchen (Eigenbemühungen),  
◦ den Vermittlungsbemühungen der Agentur für Arbeit oder des Jobcenters zur Verfügung stehen, also arbeiten dürfen, arbeitsfähig und -bereit sind (Verfügbarkeit), 
◦ in der Bundesrepublik Deutschland wohnen,
◦ nicht jünger als 15 Jahre sind und die Altersgrenze für den Renteneintritt noch nicht erreicht haben und
◦ sich persönlich bei einer Agentur für Arbeit oder einem Jobcenter arbeitslos gemeldet haben. 
Für Hilfebedürftige nach dem SGB II findet nach § 53a Abs. 1 SGB II die Arbeitslosendefinition des § 16 SGB III sinngemäß Anwendung.</t>
    </r>
  </si>
  <si>
    <r>
      <t xml:space="preserve">Als </t>
    </r>
    <r>
      <rPr>
        <b/>
        <sz val="9"/>
        <color indexed="8"/>
        <rFont val="Arial"/>
        <family val="2"/>
      </rPr>
      <t>nichtarbeitslose Arbeitsuchende</t>
    </r>
    <r>
      <rPr>
        <sz val="9"/>
        <color indexed="8"/>
        <rFont val="Arial"/>
        <family val="2"/>
      </rPr>
      <t xml:space="preserve"> gelten Arbeitsuchende, die die besonderen, für die Zählung als Arbeitslose geforderten Kriterien (z. B. hinsichtlich der Beschäftigungslosigkeit oder der erhöhten Anforderungen an die Verfügbarkeit für die Arbeitsvermittlung) nicht erfüllen oder nach gesetzlicher Vorgabe nicht als arbeitslos gelten. 
Somit zählen beispielsweise als nichtarbeitslos arbeitsuchend Personen, die
◦ kurzzeitig (≤ 6 Wochen) arbeitsunfähig sind,
◦ sich nach § 38 Abs. 1 SGB III frühzeitig arbeitsuchend gemeldet haben,
◦ 15 Stunden und mehr beschäftigt sind,
◦ am 2. Arbeitsmarkt beschäftigt sind,
◦ an einer Maßnahme zur Aktivierung und beruflichen Eingliederung, an beruflichen Weiterbildungsmaßnahmen oder   anderen arbeitsmarktpolitischen Maßnahmen teilnehmen,
◦ nach § 53a Abs. 2 SGB II nicht als arbeitslos zählen (nach Vollendung des 58. Lebensjahres mindestens für die Dauer   von zwölf Monaten Leistungen der Grundsicherung für Arbeitsuchende bezogen haben, ohne dass ihnen eine    sozialversicherungspflichtige Beschäftigung angeboten worden ist) oder
◦ eine Beschäftigung suchen, aber die weiteren Kriterien des § 16 SGB III für die Zählung als Arbeitslose nicht erfüllen.
  Weitere Definitionen finden Sie im Glossar der Arbeitsmarktstatistik unter:</t>
    </r>
  </si>
  <si>
    <r>
      <rPr>
        <b/>
        <sz val="11"/>
        <color indexed="8"/>
        <rFont val="+mn-ea"/>
      </rPr>
      <t>Historie (Auszug)</t>
    </r>
    <r>
      <rPr>
        <sz val="9"/>
        <color indexed="8"/>
        <rFont val="+mn-ea"/>
      </rPr>
      <t xml:space="preserve">
Im Zeitverlauf haben Änderungen im Sozialrecht sowie in der Organisation der Sozialverwaltungen Einfluss auf die Höhe der Arbeitslosigkeit. Dies ist bei der Interpretation der Daten zu berücksichtigen. Im Folgenden werden die wichtigsten Änderungen benannt:
◦ Januar 1986 - Inkrafttreten des § 105c Arbeitsförderungsgesetz (ab Januar 1998: § 428 SGB III):
          Erleichterter Arbeitslosengeldbezug (Alg) für über 58-Jährige (Regelung ist Ende 2007 ausgelaufen).
◦ Januar 2004 - Inkrafttreten des § 16 Abs. 2 SGB III: 
          Teilnehmer an Maßnahmen der aktiven Arbeitsmarktpolitik werden ausnahmslos nicht mehr als arbeitslos gezählt.
◦ Januar 2005 - Einführung des SGB II:  
          Mit Einführung des SGB II treten neben den Agenturen für Arbeit weitere Akteure (gemeinsame Einrichtungen und zugelassene
          kommunale Träger) auf den Arbeitsmarkt, die für die Betreuung von Arbeitsuchenden zuständig sind. Die Daten zur Arbeitslosigkeit
          speisen sich daher ab Januar 2005 aus dem IT-Fachverfahren der Bundesagentur für Arbeit (BA), aus als plausibel bewerteten
          Datenlieferungen zugelassener kommunaler Träger und, sofern keine plausiblen Daten geliefert wurden, aus ergänzenden
          Schätzungen. Ab Berichtsmonat Januar 2007 werden diese Daten integriert verarbeitet (vorher additiv). Nähere Informationen zur
          „integrierten Arbeitslosenstatistik“ finden Sie im Methodenbericht unter:  </t>
    </r>
  </si>
  <si>
    <t xml:space="preserve">          Erleichterter Arbeitslosengeld-II-Bezug (Alg II) für über 58-Jährige (Regelung ist Ende 2007 ausgelaufen).
◦ Januar 2009 - Einführung des § 53a Abs. 2 SGB II: 
          Erwerbsfähige Leistungsbezieher, die nach Vollendung des 58. Lebensjahres mindestens für die Dauer von zwölf Monaten
          Leistungen der Grundsicherung erhalten haben, ohne dass ihnen eine sozialversicherungspflichtige Beschäftigung angeboten
          worden ist, gelten als nicht arbeitslos. 
◦ Januar 2009 - Gesetz zur Neuausrichtung der arbeitsmarktpolitischen Instrumente (§ 16 Abs. 2 SGB III):
          Die Teilnahme an allen Maßnahmen nach § 45 SGB III (vor Inkrafttreten der Instrumentenreform 2012 vom 1. April 2012 § 46 SGB III)
          ist stets als Anwendungsfall des § 16 Abs. 2 SGB III anzusehen und unabhängig von den konkreten Maßnahmeinhalten und der
          wöchentlichen Dauer der Inanspruchnahme des Teilnehmers ist die Arbeitslosigkeit während der Maßnahme zu beenden.
◦ Januar 2017 - 9. Änderungsgesetz SGB II:
          Die sogenannten „Aufstocker“ (Parallelbezieher von Alg und Alg II) werden vermittlerisch durch die Arbeitsagenturen betreut und
          zählen nun im Rechtskreis SGB III als arbeitslos bzw. arbeitsuchend und nicht mehr im SGB II. 
Nähere Informationen zu den verschiedenen gesetzlichen Änderungen und deren Auswirkungen finden Sie im Qualitätsbericht (Kapitel 6: „Zeitliche und räumliche Vergleichbarkeit“, siehe unten stehenden Link). 
Darüber hinaus führen Änderungen der operativen Systeme, in den Datenverarbeitungsverfahren sowie Aktualisierungen der Berufs- und Wirtschaftsklassensystematik zu zeitlichen und räumlichen Einschränkungen bei einzelnen Merkmalen. Nähere Informationen können Sie den Fußnoten der jeweiligen Statistik oder dem Qualitätsbericht „Statistik der Arbeitslosen und Arbeitsuchenden“ entnehmen:</t>
  </si>
  <si>
    <t>Stand: 28.01.2016</t>
  </si>
  <si>
    <t>Hinweise zur Interpretation von Auswertungen nach der Berufssystematik</t>
  </si>
  <si>
    <t>Berichterstattung nach der</t>
  </si>
  <si>
    <t>Klassifikation der Berufe</t>
  </si>
  <si>
    <t>2010 (KldB 2010)</t>
  </si>
  <si>
    <t>Regionalisierung und</t>
  </si>
  <si>
    <t>Detaillierungsgrad</t>
  </si>
  <si>
    <t>Verfügbarkeit der Daten/</t>
  </si>
  <si>
    <t>Datenbasis</t>
  </si>
  <si>
    <t>Zeitreihenvergleiche</t>
  </si>
  <si>
    <t>innerhalb der KldB 2010</t>
  </si>
  <si>
    <t>Änderung der Zuordnung</t>
  </si>
  <si>
    <t>von Einzelberufen</t>
  </si>
  <si>
    <t>mit der KldB 1988 vor 2007</t>
  </si>
  <si>
    <t>Keine Angabe-Fälle</t>
  </si>
  <si>
    <t>Ursachen:</t>
  </si>
  <si>
    <t>1. Neue Berufeklassifikation</t>
  </si>
  <si>
    <t>2. Datenausfälle SGB II</t>
  </si>
  <si>
    <t>3. Normalfälle</t>
  </si>
  <si>
    <t xml:space="preserve">Statistische </t>
  </si>
  <si>
    <t>Sonderauswertungen</t>
  </si>
  <si>
    <t>Migration</t>
  </si>
  <si>
    <t>Frauen und Männer</t>
  </si>
  <si>
    <t>Daten zu den Eingliederungsbilanzen</t>
  </si>
  <si>
    <t>Langzeitarbeitslosigkeit</t>
  </si>
  <si>
    <t xml:space="preserve">Abkürzungen und Zeichen, die in den Produkten der Statistik der BA vorkommen, werden im </t>
  </si>
  <si>
    <t>Abkürzungsverzeichnis</t>
  </si>
  <si>
    <r>
      <rPr>
        <sz val="10"/>
        <rFont val="Arial"/>
        <family val="2"/>
      </rPr>
      <t xml:space="preserve">bzw. der </t>
    </r>
    <r>
      <rPr>
        <u/>
        <sz val="10"/>
        <color indexed="12"/>
        <rFont val="Arial"/>
        <family val="2"/>
      </rPr>
      <t>Zeichenerklärung</t>
    </r>
  </si>
  <si>
    <t>der Statistik der BA erläutert.</t>
  </si>
  <si>
    <t>Stand: 12.06.2018</t>
  </si>
  <si>
    <t>Arbeitslose, Unterbeschäftigung und Arbeitsstellen</t>
  </si>
  <si>
    <t>Förderung</t>
  </si>
  <si>
    <t>Berufe</t>
  </si>
  <si>
    <t>Wirtschaftszweige</t>
  </si>
  <si>
    <r>
      <rPr>
        <sz val="10"/>
        <rFont val="Arial"/>
        <family val="2"/>
      </rPr>
      <t xml:space="preserve">Das </t>
    </r>
    <r>
      <rPr>
        <u/>
        <sz val="10"/>
        <color indexed="12"/>
        <rFont val="Arial"/>
        <family val="2"/>
      </rPr>
      <t>Glossar</t>
    </r>
    <r>
      <rPr>
        <sz val="10"/>
        <rFont val="Arial"/>
        <family val="2"/>
      </rPr>
      <t xml:space="preserve"> enthält Erläuterungen zu allen statistisch relevanten Begriffen, die in den verschiedenen Produkten der Statistik der BA Verwendung finden.</t>
    </r>
  </si>
  <si>
    <t>073 AA Chemnitz</t>
  </si>
  <si>
    <t>074 AA Dresden</t>
  </si>
  <si>
    <t>075 AA Leipzig</t>
  </si>
  <si>
    <t>076 AA Oschatz</t>
  </si>
  <si>
    <t>079 AA Riesa</t>
  </si>
  <si>
    <t>092 AA Zwickau</t>
  </si>
  <si>
    <t>AA Chemnitz</t>
  </si>
  <si>
    <t>AA Dresden</t>
  </si>
  <si>
    <t>AA Leipzig</t>
  </si>
  <si>
    <t>AA Oschatz</t>
  </si>
  <si>
    <t>AA Riesa</t>
  </si>
  <si>
    <t>AA Zwickau</t>
  </si>
  <si>
    <t>März 2018</t>
  </si>
  <si>
    <t>September 2018</t>
  </si>
  <si>
    <t>September 2017</t>
  </si>
  <si>
    <t>*</t>
  </si>
  <si>
    <t>30.06.2016</t>
  </si>
  <si>
    <t>30.06.2017</t>
  </si>
  <si>
    <t>Erstellungsdatum: 08.10.2018, Statistik-Service Südost, Auftragsnummer 209455</t>
  </si>
  <si>
    <t>Stichtag: 31.03.2018</t>
  </si>
  <si>
    <t>Stichtag: 30.06.2017</t>
  </si>
  <si>
    <t>September 2018 bzw. ausgewählte Stichtage</t>
  </si>
  <si>
    <t>Bestand an Arbeitslosen und Sozialversicherungspflichtig Beschäftigte (SvB) nach ausgewählten Merkmalen, Nürnberg, Oktober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</si>
</sst>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 _€_-;\-* #,##0\ _€_-;_-* &quot;-&quot;\ _€_-;_-@_-"/>
    <numFmt numFmtId="44" formatCode="_-* #,##0.00\ &quot;€&quot;_-;\-* #,##0.00\ &quot;€&quot;_-;_-* &quot;-&quot;??\ &quot;€&quot;_-;_-@_-"/>
    <numFmt numFmtId="164" formatCode="* #,##0;* \-_ #,##0;\-"/>
    <numFmt numFmtId="165" formatCode="mmmm\ yyyy"/>
    <numFmt numFmtId="166" formatCode="@\ *."/>
    <numFmt numFmtId="167" formatCode="0.0_)"/>
    <numFmt numFmtId="168" formatCode="\ @\ *."/>
    <numFmt numFmtId="169" formatCode="\+#\ ###\ ##0;\-\ #\ ###\ ##0;\-"/>
    <numFmt numFmtId="170" formatCode="* &quot;[&quot;#0&quot;]&quot;"/>
    <numFmt numFmtId="171" formatCode="*+\ #\ ###\ ###\ ##0.0;\-\ #\ ###\ ###\ ##0.0;* &quot;&quot;\-&quot;&quot;"/>
    <numFmt numFmtId="172" formatCode="\+\ #\ ###\ ###\ ##0.0;\-\ #\ ###\ ###\ ##0.0;* &quot;&quot;\-&quot;&quot;"/>
    <numFmt numFmtId="173" formatCode="* &quot;[&quot;#0\ \ &quot;]&quot;"/>
    <numFmt numFmtId="174" formatCode="##\ ###\ ##0"/>
    <numFmt numFmtId="175" formatCode="#\ ###\ ###"/>
    <numFmt numFmtId="176" formatCode="#\ ###\ ##0.0;\-\ #\ ###\ ##0.0;\-"/>
    <numFmt numFmtId="177" formatCode="#,##0.0"/>
    <numFmt numFmtId="178" formatCode="#,##0;\(#,##0\)"/>
    <numFmt numFmtId="179" formatCode="0.0"/>
    <numFmt numFmtId="180" formatCode="* 0.0;* \-_ 0.0;\-"/>
    <numFmt numFmtId="181" formatCode="#,##0\ \ "/>
    <numFmt numFmtId="182" formatCode="&quot;Erstellungsdatum: &quot;dd/mm/yyyy&quot;, Statistik-Service Südost, Auftragsnummer 209455&quot;"/>
    <numFmt numFmtId="183" formatCode="#,###"/>
  </numFmts>
  <fonts count="71">
    <font>
      <sz val="11"/>
      <color theme="1"/>
      <name val="Arial"/>
      <family val="2"/>
    </font>
    <font>
      <sz val="8"/>
      <name val="Arial"/>
      <family val="2"/>
    </font>
    <font>
      <sz val="6"/>
      <name val="Arial"/>
      <family val="2"/>
    </font>
    <font>
      <sz val="10"/>
      <name val="Arial"/>
      <family val="2"/>
    </font>
    <font>
      <sz val="7"/>
      <name val="Arial"/>
      <family val="2"/>
    </font>
    <font>
      <sz val="7"/>
      <color indexed="8"/>
      <name val="Arial"/>
      <family val="2"/>
    </font>
    <font>
      <b/>
      <sz val="10"/>
      <name val="Arial"/>
      <family val="2"/>
    </font>
    <font>
      <sz val="9"/>
      <name val="Arial"/>
      <family val="2"/>
    </font>
    <font>
      <b/>
      <sz val="11"/>
      <name val="Arial"/>
      <family val="2"/>
    </font>
    <font>
      <b/>
      <sz val="12"/>
      <name val="Arial"/>
      <family val="2"/>
    </font>
    <font>
      <b/>
      <sz val="9"/>
      <name val="Arial"/>
      <family val="2"/>
    </font>
    <font>
      <i/>
      <sz val="9"/>
      <name val="Arial"/>
      <family val="2"/>
    </font>
    <font>
      <u/>
      <sz val="8"/>
      <color indexed="12"/>
      <name val="Tahoma"/>
      <family val="2"/>
    </font>
    <font>
      <u/>
      <sz val="10"/>
      <color indexed="12"/>
      <name val="Arial"/>
      <family val="2"/>
    </font>
    <font>
      <sz val="7.5"/>
      <name val="Arial"/>
      <family val="2"/>
    </font>
    <font>
      <sz val="12"/>
      <name val="Arial"/>
      <family val="2"/>
    </font>
    <font>
      <b/>
      <i/>
      <sz val="10"/>
      <color indexed="9"/>
      <name val="Arial"/>
      <family val="2"/>
    </font>
    <font>
      <b/>
      <sz val="10"/>
      <color indexed="9"/>
      <name val="Arial"/>
      <family val="2"/>
    </font>
    <font>
      <i/>
      <sz val="10"/>
      <color indexed="9"/>
      <name val="Arial"/>
      <family val="2"/>
    </font>
    <font>
      <sz val="8"/>
      <name val="Tahoma"/>
      <family val="2"/>
    </font>
    <font>
      <i/>
      <sz val="10"/>
      <name val="Arial"/>
      <family val="2"/>
    </font>
    <font>
      <sz val="10"/>
      <color indexed="10"/>
      <name val="Arial"/>
      <family val="2"/>
    </font>
    <font>
      <sz val="10"/>
      <color indexed="8"/>
      <name val="Arial"/>
      <family val="2"/>
    </font>
    <font>
      <u/>
      <sz val="10"/>
      <name val="Arial"/>
      <family val="2"/>
    </font>
    <font>
      <b/>
      <sz val="14"/>
      <name val="Arial"/>
      <family val="2"/>
    </font>
    <font>
      <sz val="10"/>
      <color indexed="12"/>
      <name val="Arial"/>
      <family val="2"/>
    </font>
    <font>
      <u/>
      <sz val="10"/>
      <color indexed="8"/>
      <name val="Arial"/>
      <family val="2"/>
    </font>
    <font>
      <b/>
      <sz val="9"/>
      <color indexed="8"/>
      <name val="Arial"/>
      <family val="2"/>
    </font>
    <font>
      <sz val="9"/>
      <color indexed="8"/>
      <name val="Arial"/>
      <family val="2"/>
    </font>
    <font>
      <i/>
      <sz val="9"/>
      <color indexed="8"/>
      <name val="Arial"/>
      <family val="2"/>
    </font>
    <font>
      <sz val="9"/>
      <color indexed="10"/>
      <name val="Arial"/>
      <family val="2"/>
    </font>
    <font>
      <sz val="12"/>
      <color indexed="9"/>
      <name val="Arial"/>
      <family val="2"/>
    </font>
    <font>
      <b/>
      <sz val="11"/>
      <color indexed="8"/>
      <name val="Arial"/>
      <family val="2"/>
    </font>
    <font>
      <sz val="10"/>
      <name val="Arial"/>
      <family val="2"/>
    </font>
    <font>
      <u/>
      <sz val="9"/>
      <name val="Arial"/>
      <family val="2"/>
    </font>
    <font>
      <vertAlign val="superscript"/>
      <sz val="8"/>
      <name val="Arial"/>
      <family val="2"/>
    </font>
    <font>
      <sz val="11"/>
      <color theme="1"/>
      <name val="Arial"/>
      <family val="2"/>
    </font>
    <font>
      <u/>
      <sz val="11"/>
      <color theme="10"/>
      <name val="Arial"/>
      <family val="2"/>
    </font>
    <font>
      <sz val="10"/>
      <color rgb="FF000000"/>
      <name val="Arial"/>
      <family val="2"/>
    </font>
    <font>
      <sz val="10"/>
      <color theme="1"/>
      <name val="Calibri"/>
      <family val="2"/>
    </font>
    <font>
      <u/>
      <sz val="10"/>
      <color theme="10"/>
      <name val="Arial"/>
      <family val="2"/>
    </font>
    <font>
      <b/>
      <sz val="12"/>
      <color rgb="FF000000"/>
      <name val="Arial"/>
      <family val="2"/>
    </font>
    <font>
      <b/>
      <sz val="10"/>
      <color rgb="FF000000"/>
      <name val="Arial"/>
      <family val="2"/>
    </font>
    <font>
      <u/>
      <sz val="9"/>
      <color theme="10"/>
      <name val="Arial"/>
      <family val="2"/>
    </font>
    <font>
      <b/>
      <sz val="9"/>
      <color rgb="FF000000"/>
      <name val="Arial"/>
      <family val="2"/>
    </font>
    <font>
      <sz val="9"/>
      <color rgb="FF000000"/>
      <name val="Arial"/>
      <family val="2"/>
    </font>
    <font>
      <sz val="8"/>
      <color theme="1"/>
      <name val="Arial"/>
      <family val="2"/>
    </font>
    <font>
      <b/>
      <sz val="8"/>
      <color theme="1"/>
      <name val="Arial"/>
      <family val="2"/>
    </font>
    <font>
      <sz val="9"/>
      <color theme="1"/>
      <name val="Arial"/>
      <family val="2"/>
    </font>
    <font>
      <sz val="18"/>
      <color rgb="FF000000"/>
      <name val="Tahoma"/>
      <family val="2"/>
    </font>
    <font>
      <sz val="8"/>
      <color rgb="FF000000"/>
      <name val="Tahoma"/>
      <family val="2"/>
    </font>
    <font>
      <b/>
      <sz val="8"/>
      <color rgb="FFFFFFFF"/>
      <name val="Verdana"/>
      <family val="2"/>
    </font>
    <font>
      <sz val="8"/>
      <color rgb="FF000000"/>
      <name val="Verdana"/>
      <family val="2"/>
    </font>
    <font>
      <sz val="8"/>
      <color rgb="FF000000"/>
      <name val="Arial"/>
      <family val="2"/>
    </font>
    <font>
      <b/>
      <sz val="8"/>
      <color rgb="FF25396E"/>
      <name val="Arial"/>
      <family val="2"/>
    </font>
    <font>
      <sz val="10"/>
      <color theme="1"/>
      <name val="Arial"/>
      <family val="2"/>
    </font>
    <font>
      <b/>
      <sz val="12"/>
      <color theme="1"/>
      <name val="Arial"/>
      <family val="2"/>
    </font>
    <font>
      <b/>
      <sz val="10"/>
      <color theme="1"/>
      <name val="Arial"/>
      <family val="2"/>
    </font>
    <font>
      <sz val="7"/>
      <color theme="1"/>
      <name val="Arial"/>
      <family val="2"/>
    </font>
    <font>
      <sz val="8"/>
      <color rgb="FF25396E"/>
      <name val="Arial"/>
      <family val="2"/>
    </font>
    <font>
      <sz val="10"/>
      <color rgb="FFFF0000"/>
      <name val="Arial"/>
      <family val="2"/>
    </font>
    <font>
      <sz val="11"/>
      <color theme="1"/>
      <name val="Calibri"/>
      <family val="2"/>
      <scheme val="minor"/>
    </font>
    <font>
      <sz val="10"/>
      <color theme="1"/>
      <name val="Calibri"/>
      <family val="2"/>
      <scheme val="minor"/>
    </font>
    <font>
      <sz val="10"/>
      <color indexed="9"/>
      <name val="Arial"/>
      <family val="2"/>
    </font>
    <font>
      <b/>
      <sz val="9"/>
      <color indexed="10"/>
      <name val="Arial"/>
      <family val="2"/>
    </font>
    <font>
      <sz val="9"/>
      <color rgb="FF000000"/>
      <name val="+mn-ea"/>
    </font>
    <font>
      <b/>
      <sz val="11"/>
      <color indexed="8"/>
      <name val="+mn-ea"/>
    </font>
    <font>
      <sz val="9"/>
      <color indexed="8"/>
      <name val="+mn-ea"/>
    </font>
    <font>
      <sz val="9"/>
      <color rgb="FFC00000"/>
      <name val="Arial"/>
      <family val="2"/>
    </font>
    <font>
      <sz val="9"/>
      <color rgb="FFFF0000"/>
      <name val="Arial"/>
      <family val="2"/>
    </font>
    <font>
      <strike/>
      <sz val="9"/>
      <color rgb="FFFF0000"/>
      <name val="Arial"/>
      <family val="2"/>
    </font>
  </fonts>
  <fills count="13">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rgb="FF376091"/>
      </patternFill>
    </fill>
    <fill>
      <patternFill patternType="solid">
        <fgColor rgb="FFFFFFFF"/>
      </patternFill>
    </fill>
    <fill>
      <gradientFill degree="90">
        <stop position="0">
          <color rgb="FFC0C0C0"/>
        </stop>
        <stop position="1">
          <color rgb="FFF0F0F0"/>
        </stop>
      </gradientFill>
    </fill>
    <fill>
      <patternFill patternType="solid">
        <fgColor theme="0" tint="-0.14999847407452621"/>
        <bgColor indexed="64"/>
      </patternFill>
    </fill>
    <fill>
      <patternFill patternType="solid">
        <fgColor rgb="FFD8D8D8"/>
      </patternFill>
    </fill>
    <fill>
      <patternFill patternType="solid">
        <fgColor theme="0" tint="-0.34998626667073579"/>
        <bgColor indexed="64"/>
      </patternFill>
    </fill>
    <fill>
      <patternFill patternType="solid">
        <fgColor indexed="22"/>
        <bgColor indexed="64"/>
      </patternFill>
    </fill>
  </fills>
  <borders count="66">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hair">
        <color indexed="22"/>
      </left>
      <right style="hair">
        <color indexed="22"/>
      </right>
      <top style="hair">
        <color indexed="22"/>
      </top>
      <bottom/>
      <diagonal/>
    </border>
    <border>
      <left style="hair">
        <color indexed="22"/>
      </left>
      <right/>
      <top style="hair">
        <color indexed="22"/>
      </top>
      <bottom/>
      <diagonal/>
    </border>
    <border>
      <left/>
      <right style="hair">
        <color indexed="22"/>
      </right>
      <top style="hair">
        <color indexed="22"/>
      </top>
      <bottom/>
      <diagonal/>
    </border>
    <border>
      <left/>
      <right/>
      <top/>
      <bottom style="thin">
        <color indexed="10"/>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hair">
        <color indexed="22"/>
      </bottom>
      <diagonal/>
    </border>
    <border>
      <left style="hair">
        <color indexed="22"/>
      </left>
      <right style="hair">
        <color indexed="22"/>
      </right>
      <top style="hair">
        <color indexed="22"/>
      </top>
      <bottom style="hair">
        <color indexed="22"/>
      </bottom>
      <diagonal/>
    </border>
    <border>
      <left/>
      <right/>
      <top style="hair">
        <color indexed="22"/>
      </top>
      <bottom/>
      <diagonal/>
    </border>
    <border>
      <left style="hair">
        <color indexed="22"/>
      </left>
      <right/>
      <top/>
      <bottom/>
      <diagonal/>
    </border>
    <border>
      <left style="hair">
        <color indexed="22"/>
      </left>
      <right/>
      <top style="hair">
        <color indexed="22"/>
      </top>
      <bottom style="hair">
        <color indexed="22"/>
      </bottom>
      <diagonal/>
    </border>
    <border>
      <left/>
      <right/>
      <top style="thin">
        <color indexed="10"/>
      </top>
      <bottom/>
      <diagonal/>
    </border>
    <border>
      <left style="hair">
        <color indexed="22"/>
      </left>
      <right/>
      <top/>
      <bottom style="hair">
        <color indexed="2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22"/>
      </right>
      <top/>
      <bottom/>
      <diagonal/>
    </border>
    <border>
      <left/>
      <right style="hair">
        <color indexed="22"/>
      </right>
      <top/>
      <bottom style="hair">
        <color indexed="22"/>
      </bottom>
      <diagonal/>
    </border>
    <border>
      <left/>
      <right/>
      <top style="hair">
        <color indexed="22"/>
      </top>
      <bottom style="hair">
        <color indexed="22"/>
      </bottom>
      <diagonal/>
    </border>
    <border>
      <left style="hair">
        <color indexed="22"/>
      </left>
      <right style="hair">
        <color indexed="22"/>
      </right>
      <top/>
      <bottom/>
      <diagonal/>
    </border>
    <border>
      <left style="hair">
        <color indexed="22"/>
      </left>
      <right style="hair">
        <color indexed="22"/>
      </right>
      <top/>
      <bottom style="hair">
        <color indexed="22"/>
      </bottom>
      <diagonal/>
    </border>
    <border>
      <left/>
      <right style="hair">
        <color indexed="22"/>
      </right>
      <top style="hair">
        <color indexed="22"/>
      </top>
      <bottom style="hair">
        <color indexed="22"/>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rgb="FFFF0000"/>
      </bottom>
      <diagonal/>
    </border>
    <border>
      <left style="thin">
        <color rgb="FFFFFFFF"/>
      </left>
      <right/>
      <top style="thin">
        <color rgb="FF808080"/>
      </top>
      <bottom style="thin">
        <color rgb="FFFFFFFF"/>
      </bottom>
      <diagonal/>
    </border>
    <border>
      <left style="thin">
        <color rgb="FFFFFFFF"/>
      </left>
      <right/>
      <top/>
      <bottom style="thin">
        <color rgb="FFFFFFFF"/>
      </bottom>
      <diagonal/>
    </border>
    <border>
      <left style="thin">
        <color rgb="FFFFFFFF"/>
      </left>
      <right style="thin">
        <color rgb="FF808080"/>
      </right>
      <top/>
      <bottom style="thin">
        <color rgb="FFFFFFFF"/>
      </bottom>
      <diagonal/>
    </border>
    <border>
      <left style="thin">
        <color rgb="FF808080"/>
      </left>
      <right/>
      <top/>
      <bottom style="thin">
        <color rgb="FF808080"/>
      </bottom>
      <diagonal/>
    </border>
    <border>
      <left style="thin">
        <color rgb="FF808080"/>
      </left>
      <right style="thin">
        <color rgb="FF808080"/>
      </right>
      <top/>
      <bottom style="thin">
        <color rgb="FF808080"/>
      </bottom>
      <diagonal/>
    </border>
    <border>
      <left style="thin">
        <color rgb="FFC0C0C0"/>
      </left>
      <right/>
      <top/>
      <bottom style="thin">
        <color rgb="FFC0C0C0"/>
      </bottom>
      <diagonal/>
    </border>
    <border>
      <left style="thin">
        <color rgb="FFC0C0C0"/>
      </left>
      <right style="thin">
        <color rgb="FFC0C0C0"/>
      </right>
      <top/>
      <bottom style="thin">
        <color rgb="FFC0C0C0"/>
      </bottom>
      <diagonal/>
    </border>
    <border>
      <left/>
      <right/>
      <top style="thin">
        <color rgb="FFFF0000"/>
      </top>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right/>
      <top/>
      <bottom style="thin">
        <color rgb="FF808080"/>
      </bottom>
      <diagonal/>
    </border>
    <border>
      <left style="thin">
        <color rgb="FFFFFFFF"/>
      </left>
      <right style="thin">
        <color rgb="FF808080"/>
      </right>
      <top style="thin">
        <color rgb="FF808080"/>
      </top>
      <bottom style="thin">
        <color rgb="FFFFFFFF"/>
      </bottom>
      <diagonal/>
    </border>
    <border>
      <left style="thin">
        <color rgb="FF808080"/>
      </left>
      <right/>
      <top style="thin">
        <color rgb="FF808080"/>
      </top>
      <bottom style="thin">
        <color rgb="FFFFFFFF"/>
      </bottom>
      <diagonal/>
    </border>
  </borders>
  <cellStyleXfs count="49">
    <xf numFmtId="0" fontId="0" fillId="0" borderId="0"/>
    <xf numFmtId="166" fontId="1" fillId="0" borderId="0"/>
    <xf numFmtId="49" fontId="1" fillId="0" borderId="0"/>
    <xf numFmtId="167" fontId="3" fillId="0" borderId="0">
      <alignment horizontal="center"/>
    </xf>
    <xf numFmtId="168" fontId="1" fillId="0" borderId="0"/>
    <xf numFmtId="169" fontId="3" fillId="0" borderId="0"/>
    <xf numFmtId="170" fontId="3" fillId="0" borderId="0"/>
    <xf numFmtId="171" fontId="3" fillId="0" borderId="0"/>
    <xf numFmtId="172" fontId="3" fillId="0" borderId="0">
      <alignment horizontal="center"/>
    </xf>
    <xf numFmtId="173" fontId="3" fillId="0" borderId="0">
      <alignment horizontal="center"/>
    </xf>
    <xf numFmtId="174" fontId="3" fillId="0" borderId="0">
      <alignment horizontal="center"/>
    </xf>
    <xf numFmtId="175" fontId="3" fillId="0" borderId="0">
      <alignment horizontal="center"/>
    </xf>
    <xf numFmtId="176" fontId="3" fillId="0" borderId="0">
      <alignment horizontal="center"/>
    </xf>
    <xf numFmtId="41"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 fillId="0" borderId="1" applyFont="0" applyBorder="0" applyAlignment="0"/>
    <xf numFmtId="1" fontId="6" fillId="2" borderId="2">
      <alignment horizontal="right"/>
    </xf>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6" fillId="0" borderId="0"/>
    <xf numFmtId="0" fontId="1" fillId="0" borderId="0"/>
    <xf numFmtId="0" fontId="3" fillId="0" borderId="0"/>
    <xf numFmtId="0" fontId="3" fillId="0" borderId="0"/>
    <xf numFmtId="0" fontId="38" fillId="0" borderId="0"/>
    <xf numFmtId="0" fontId="38" fillId="0" borderId="0"/>
    <xf numFmtId="0" fontId="36" fillId="0" borderId="0"/>
    <xf numFmtId="0" fontId="33" fillId="0" borderId="0"/>
    <xf numFmtId="0" fontId="38" fillId="0" borderId="0"/>
    <xf numFmtId="0" fontId="3" fillId="0" borderId="0"/>
    <xf numFmtId="0" fontId="19" fillId="0" borderId="0"/>
    <xf numFmtId="0" fontId="19" fillId="0" borderId="0"/>
    <xf numFmtId="177" fontId="14" fillId="0" borderId="0">
      <alignment horizontal="center" vertical="center"/>
    </xf>
    <xf numFmtId="0" fontId="3" fillId="0" borderId="0" applyNumberFormat="0" applyFill="0" applyBorder="0" applyAlignment="0" applyProtection="0"/>
    <xf numFmtId="0" fontId="13" fillId="0" borderId="0" applyNumberFormat="0" applyFill="0" applyBorder="0" applyAlignment="0" applyProtection="0">
      <alignment vertical="top"/>
      <protection locked="0"/>
    </xf>
    <xf numFmtId="0" fontId="61" fillId="0" borderId="0"/>
    <xf numFmtId="0" fontId="36" fillId="0" borderId="0"/>
    <xf numFmtId="0" fontId="3" fillId="0" borderId="0"/>
    <xf numFmtId="0" fontId="12" fillId="0" borderId="0" applyNumberFormat="0" applyFill="0" applyBorder="0" applyAlignment="0" applyProtection="0">
      <alignment vertical="top"/>
      <protection locked="0"/>
    </xf>
  </cellStyleXfs>
  <cellXfs count="513">
    <xf numFmtId="0" fontId="0" fillId="0" borderId="0" xfId="0"/>
    <xf numFmtId="0" fontId="1" fillId="0" borderId="0" xfId="0" applyFont="1" applyFill="1"/>
    <xf numFmtId="3" fontId="1" fillId="0" borderId="0" xfId="0" applyNumberFormat="1" applyFont="1" applyFill="1"/>
    <xf numFmtId="164" fontId="1" fillId="0" borderId="0" xfId="0" applyNumberFormat="1" applyFont="1" applyFill="1" applyBorder="1" applyAlignment="1">
      <alignment horizontal="right"/>
    </xf>
    <xf numFmtId="3" fontId="2" fillId="0" borderId="3"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0" fontId="1" fillId="0" borderId="6" xfId="0" applyFont="1" applyFill="1" applyBorder="1"/>
    <xf numFmtId="0" fontId="3" fillId="0" borderId="6" xfId="0" applyFont="1" applyFill="1" applyBorder="1" applyAlignment="1">
      <alignment horizontal="right" vertical="center"/>
    </xf>
    <xf numFmtId="165" fontId="1" fillId="0" borderId="0" xfId="0" applyNumberFormat="1" applyFont="1" applyFill="1" applyAlignment="1">
      <alignment horizontal="left" vertical="center"/>
    </xf>
    <xf numFmtId="0" fontId="1" fillId="0" borderId="0" xfId="0" applyFont="1" applyFill="1" applyAlignment="1">
      <alignment horizontal="left" vertical="center"/>
    </xf>
    <xf numFmtId="0" fontId="7" fillId="0" borderId="6" xfId="26" applyFont="1" applyFill="1" applyBorder="1"/>
    <xf numFmtId="0" fontId="3" fillId="0" borderId="6" xfId="26" applyFont="1" applyFill="1" applyBorder="1" applyAlignment="1">
      <alignment horizontal="right" vertical="center"/>
    </xf>
    <xf numFmtId="0" fontId="7" fillId="0" borderId="0" xfId="26" applyFont="1" applyFill="1" applyBorder="1"/>
    <xf numFmtId="0" fontId="3" fillId="0" borderId="0" xfId="26" applyFill="1"/>
    <xf numFmtId="0" fontId="3" fillId="0" borderId="0" xfId="26" applyFill="1" applyAlignment="1">
      <alignment horizontal="right"/>
    </xf>
    <xf numFmtId="0" fontId="8" fillId="0" borderId="0" xfId="26" applyFont="1" applyFill="1" applyBorder="1" applyAlignment="1">
      <alignment horizontal="left"/>
    </xf>
    <xf numFmtId="0" fontId="9" fillId="0" borderId="0" xfId="26" applyFont="1" applyFill="1" applyBorder="1" applyAlignment="1">
      <alignment horizontal="left"/>
    </xf>
    <xf numFmtId="0" fontId="6" fillId="0" borderId="0" xfId="26" applyFont="1" applyFill="1"/>
    <xf numFmtId="0" fontId="3" fillId="0" borderId="0" xfId="26" applyFill="1" applyBorder="1"/>
    <xf numFmtId="0" fontId="3" fillId="0" borderId="0" xfId="26" applyFont="1" applyFill="1" applyBorder="1"/>
    <xf numFmtId="0" fontId="6" fillId="0" borderId="0" xfId="26" applyFont="1" applyFill="1" applyBorder="1"/>
    <xf numFmtId="0" fontId="3" fillId="0" borderId="0" xfId="26" applyFill="1" applyBorder="1" applyAlignment="1">
      <alignment horizontal="center"/>
    </xf>
    <xf numFmtId="0" fontId="39" fillId="0" borderId="0" xfId="0" applyFont="1"/>
    <xf numFmtId="0" fontId="39" fillId="0" borderId="0" xfId="0" applyFont="1" applyAlignment="1">
      <alignment horizontal="justify" readingOrder="1"/>
    </xf>
    <xf numFmtId="0" fontId="40" fillId="0" borderId="0" xfId="22" applyFont="1" applyFill="1" applyBorder="1" applyAlignment="1" applyProtection="1">
      <alignment horizontal="left" indent="1"/>
    </xf>
    <xf numFmtId="0" fontId="3" fillId="0" borderId="0" xfId="26" applyNumberFormat="1" applyFill="1" applyBorder="1"/>
    <xf numFmtId="0" fontId="3" fillId="0" borderId="0" xfId="26" applyFill="1" applyBorder="1" applyAlignment="1"/>
    <xf numFmtId="49" fontId="7" fillId="2" borderId="0" xfId="39" applyNumberFormat="1" applyFont="1" applyFill="1" applyBorder="1" applyAlignment="1">
      <alignment horizontal="left" vertical="center"/>
    </xf>
    <xf numFmtId="0" fontId="0" fillId="0" borderId="0" xfId="0" applyFill="1" applyBorder="1" applyAlignment="1">
      <alignment vertical="center"/>
    </xf>
    <xf numFmtId="0" fontId="41" fillId="0" borderId="0" xfId="0" applyFont="1" applyAlignment="1">
      <alignment horizontal="justify" readingOrder="1"/>
    </xf>
    <xf numFmtId="0" fontId="42" fillId="0" borderId="0" xfId="0" applyFont="1" applyAlignment="1">
      <alignment horizontal="justify" readingOrder="1"/>
    </xf>
    <xf numFmtId="0" fontId="38" fillId="0" borderId="0" xfId="0" applyFont="1"/>
    <xf numFmtId="0" fontId="43" fillId="0" borderId="0" xfId="22" applyFont="1" applyAlignment="1" applyProtection="1"/>
    <xf numFmtId="0" fontId="6" fillId="0" borderId="0" xfId="26" applyFont="1" applyFill="1" applyAlignment="1">
      <alignment horizontal="center" vertical="center"/>
    </xf>
    <xf numFmtId="0" fontId="44" fillId="3" borderId="7" xfId="0" applyFont="1" applyFill="1" applyBorder="1" applyAlignment="1">
      <alignment horizontal="center" vertical="center"/>
    </xf>
    <xf numFmtId="0" fontId="10" fillId="3" borderId="8" xfId="26" applyFont="1" applyFill="1" applyBorder="1" applyAlignment="1">
      <alignment horizontal="center" vertical="center"/>
    </xf>
    <xf numFmtId="0" fontId="10" fillId="3" borderId="9" xfId="26" applyFont="1" applyFill="1" applyBorder="1" applyAlignment="1">
      <alignment horizontal="center" vertical="center"/>
    </xf>
    <xf numFmtId="0" fontId="45" fillId="0" borderId="10" xfId="0" applyFont="1" applyBorder="1"/>
    <xf numFmtId="0" fontId="7" fillId="0" borderId="11" xfId="26" applyFont="1" applyFill="1" applyBorder="1"/>
    <xf numFmtId="0" fontId="7" fillId="0" borderId="12" xfId="26" applyFont="1" applyFill="1" applyBorder="1"/>
    <xf numFmtId="0" fontId="7" fillId="4" borderId="7" xfId="26" applyFont="1" applyFill="1" applyBorder="1" applyAlignment="1">
      <alignment horizontal="left" vertical="center" wrapText="1" indent="1"/>
    </xf>
    <xf numFmtId="0" fontId="7" fillId="4" borderId="13" xfId="26" applyFont="1" applyFill="1" applyBorder="1" applyAlignment="1">
      <alignment horizontal="left" vertical="center" wrapText="1" indent="1"/>
    </xf>
    <xf numFmtId="0" fontId="7" fillId="4" borderId="14" xfId="26" applyFont="1" applyFill="1" applyBorder="1" applyAlignment="1">
      <alignment horizontal="left" vertical="center" wrapText="1" indent="1"/>
    </xf>
    <xf numFmtId="0" fontId="7" fillId="4" borderId="15" xfId="26" applyFont="1" applyFill="1" applyBorder="1" applyAlignment="1">
      <alignment horizontal="left" vertical="center" wrapText="1" indent="1"/>
    </xf>
    <xf numFmtId="0" fontId="7" fillId="4" borderId="16" xfId="26" applyFont="1" applyFill="1" applyBorder="1" applyAlignment="1">
      <alignment horizontal="left" vertical="center" wrapText="1" indent="1"/>
    </xf>
    <xf numFmtId="0" fontId="7" fillId="4" borderId="17" xfId="26" applyFont="1" applyFill="1" applyBorder="1" applyAlignment="1">
      <alignment horizontal="left" vertical="center" wrapText="1" indent="1"/>
    </xf>
    <xf numFmtId="9" fontId="7" fillId="0" borderId="0" xfId="0" applyNumberFormat="1" applyFont="1" applyFill="1" applyBorder="1" applyAlignment="1">
      <alignment vertical="center"/>
    </xf>
    <xf numFmtId="0" fontId="3" fillId="0" borderId="6" xfId="26" applyBorder="1"/>
    <xf numFmtId="0" fontId="3" fillId="0" borderId="6" xfId="26" applyFont="1" applyFill="1" applyBorder="1"/>
    <xf numFmtId="0" fontId="3" fillId="0" borderId="0" xfId="26" applyFont="1"/>
    <xf numFmtId="165" fontId="16" fillId="0" borderId="0" xfId="26" applyNumberFormat="1" applyFont="1" applyFill="1" applyBorder="1" applyAlignment="1">
      <alignment horizontal="left" vertical="center"/>
    </xf>
    <xf numFmtId="0" fontId="17" fillId="0" borderId="0" xfId="26" applyFont="1" applyFill="1" applyBorder="1" applyAlignment="1">
      <alignment horizontal="centerContinuous" vertical="center" shrinkToFit="1"/>
    </xf>
    <xf numFmtId="165" fontId="16" fillId="0" borderId="0" xfId="26" applyNumberFormat="1" applyFont="1" applyFill="1" applyBorder="1" applyAlignment="1">
      <alignment horizontal="centerContinuous" vertical="center" shrinkToFit="1"/>
    </xf>
    <xf numFmtId="0" fontId="18" fillId="0" borderId="0" xfId="26" applyFont="1" applyFill="1" applyBorder="1" applyAlignment="1">
      <alignment horizontal="centerContinuous" vertical="center" shrinkToFit="1"/>
    </xf>
    <xf numFmtId="0" fontId="3" fillId="0" borderId="0" xfId="26" applyFont="1" applyBorder="1"/>
    <xf numFmtId="0" fontId="15" fillId="0" borderId="0" xfId="26" applyFont="1" applyBorder="1"/>
    <xf numFmtId="0" fontId="6" fillId="0" borderId="0" xfId="26" applyFont="1" applyFill="1" applyBorder="1" applyAlignment="1">
      <alignment vertical="top"/>
    </xf>
    <xf numFmtId="0" fontId="3" fillId="0" borderId="0" xfId="26" applyFont="1" applyFill="1" applyBorder="1" applyAlignment="1">
      <alignment vertical="top"/>
    </xf>
    <xf numFmtId="165" fontId="3" fillId="0" borderId="0" xfId="26" applyNumberFormat="1" applyFont="1" applyFill="1" applyBorder="1" applyAlignment="1">
      <alignment horizontal="left" wrapText="1"/>
    </xf>
    <xf numFmtId="0" fontId="20" fillId="0" borderId="0" xfId="26" applyFont="1" applyFill="1" applyBorder="1" applyAlignment="1">
      <alignment horizontal="left" wrapText="1"/>
    </xf>
    <xf numFmtId="0" fontId="3" fillId="0" borderId="0" xfId="26" applyFont="1" applyBorder="1" applyAlignment="1"/>
    <xf numFmtId="14" fontId="3" fillId="0" borderId="0" xfId="26" applyNumberFormat="1" applyFont="1" applyFill="1" applyBorder="1" applyAlignment="1">
      <alignment horizontal="left" wrapText="1"/>
    </xf>
    <xf numFmtId="0" fontId="3" fillId="0" borderId="0" xfId="26" applyFont="1" applyFill="1" applyBorder="1" applyAlignment="1">
      <alignment wrapText="1"/>
    </xf>
    <xf numFmtId="0" fontId="21" fillId="2" borderId="0" xfId="26" applyFont="1" applyFill="1" applyBorder="1"/>
    <xf numFmtId="0" fontId="21" fillId="0" borderId="0" xfId="26" applyFont="1" applyFill="1" applyBorder="1" applyAlignment="1">
      <alignment wrapText="1"/>
    </xf>
    <xf numFmtId="0" fontId="21" fillId="2" borderId="0" xfId="26" applyFont="1" applyFill="1"/>
    <xf numFmtId="0" fontId="1" fillId="0" borderId="0" xfId="26" applyFont="1" applyFill="1" applyBorder="1" applyAlignment="1"/>
    <xf numFmtId="0" fontId="1" fillId="0" borderId="0" xfId="26" applyFont="1" applyBorder="1" applyAlignment="1"/>
    <xf numFmtId="0" fontId="1" fillId="0" borderId="0" xfId="26" applyFont="1" applyFill="1" applyBorder="1" applyAlignment="1">
      <alignment horizontal="left" vertical="top"/>
    </xf>
    <xf numFmtId="0" fontId="3" fillId="0" borderId="0" xfId="26" applyFont="1" applyFill="1" applyBorder="1" applyAlignment="1">
      <alignment horizontal="left" vertical="top"/>
    </xf>
    <xf numFmtId="0" fontId="22" fillId="0" borderId="0" xfId="26" applyFont="1" applyBorder="1" applyAlignment="1">
      <alignment wrapText="1"/>
    </xf>
    <xf numFmtId="0" fontId="21" fillId="0" borderId="0" xfId="26" applyFont="1"/>
    <xf numFmtId="0" fontId="6" fillId="0" borderId="0" xfId="26" applyFont="1" applyBorder="1" applyAlignment="1">
      <alignment vertical="top"/>
    </xf>
    <xf numFmtId="0" fontId="3" fillId="0" borderId="0" xfId="26" applyFont="1" applyBorder="1" applyAlignment="1">
      <alignment vertical="top" wrapText="1"/>
    </xf>
    <xf numFmtId="0" fontId="3" fillId="0" borderId="0" xfId="26" applyFont="1" applyBorder="1" applyAlignment="1">
      <alignment horizontal="left" vertical="top" wrapText="1"/>
    </xf>
    <xf numFmtId="0" fontId="3" fillId="0" borderId="0" xfId="26" applyFont="1" applyBorder="1" applyAlignment="1">
      <alignment horizontal="left" vertical="top"/>
    </xf>
    <xf numFmtId="0" fontId="3" fillId="0" borderId="0" xfId="26" applyFont="1" applyBorder="1" applyAlignment="1">
      <alignment vertical="top"/>
    </xf>
    <xf numFmtId="0" fontId="22" fillId="0" borderId="0" xfId="26" applyFont="1" applyFill="1" applyBorder="1" applyAlignment="1">
      <alignment vertical="top"/>
    </xf>
    <xf numFmtId="0" fontId="3" fillId="0" borderId="0" xfId="26" applyFont="1" applyFill="1" applyBorder="1" applyAlignment="1">
      <alignment vertical="top" wrapText="1"/>
    </xf>
    <xf numFmtId="0" fontId="22" fillId="0" borderId="0" xfId="26" applyFont="1" applyFill="1" applyBorder="1" applyAlignment="1"/>
    <xf numFmtId="0" fontId="3" fillId="0" borderId="0" xfId="26" applyNumberFormat="1" applyFont="1" applyBorder="1" applyAlignment="1">
      <alignment horizontal="left" wrapText="1"/>
    </xf>
    <xf numFmtId="0" fontId="3" fillId="0" borderId="0" xfId="26" applyNumberFormat="1" applyFont="1" applyBorder="1" applyAlignment="1"/>
    <xf numFmtId="0" fontId="1" fillId="0" borderId="0" xfId="0" applyFont="1" applyFill="1" applyBorder="1"/>
    <xf numFmtId="0" fontId="46" fillId="0" borderId="19" xfId="0" applyFont="1" applyBorder="1" applyAlignment="1">
      <alignment horizontal="center" vertical="center" wrapText="1"/>
    </xf>
    <xf numFmtId="0" fontId="4" fillId="0" borderId="0" xfId="0" applyFont="1" applyFill="1" applyBorder="1" applyAlignment="1">
      <alignment horizontal="right" vertical="center"/>
    </xf>
    <xf numFmtId="0" fontId="1" fillId="0" borderId="0" xfId="35" applyFont="1" applyFill="1"/>
    <xf numFmtId="179" fontId="1" fillId="0" borderId="0" xfId="35" applyNumberFormat="1" applyFont="1" applyFill="1"/>
    <xf numFmtId="0" fontId="38" fillId="0" borderId="0" xfId="35" applyFill="1" applyAlignment="1">
      <alignment horizontal="left" vertical="center" wrapText="1"/>
    </xf>
    <xf numFmtId="0" fontId="5" fillId="0" borderId="0" xfId="35" applyFont="1" applyFill="1" applyAlignment="1">
      <alignment horizontal="left" vertical="center" wrapText="1"/>
    </xf>
    <xf numFmtId="0" fontId="4" fillId="0" borderId="0" xfId="35" applyFont="1" applyFill="1" applyAlignment="1">
      <alignment horizontal="right" vertical="center"/>
    </xf>
    <xf numFmtId="0" fontId="4" fillId="0" borderId="20" xfId="35" applyNumberFormat="1" applyFont="1" applyFill="1" applyBorder="1" applyAlignment="1">
      <alignment horizontal="left" vertical="center"/>
    </xf>
    <xf numFmtId="164" fontId="1" fillId="0" borderId="21" xfId="35" applyNumberFormat="1" applyFont="1" applyFill="1" applyBorder="1" applyAlignment="1">
      <alignment horizontal="right"/>
    </xf>
    <xf numFmtId="164" fontId="1" fillId="0" borderId="0" xfId="35" applyNumberFormat="1" applyFont="1" applyFill="1" applyBorder="1" applyAlignment="1">
      <alignment horizontal="right"/>
    </xf>
    <xf numFmtId="164" fontId="1" fillId="0" borderId="4" xfId="35" applyNumberFormat="1" applyFont="1" applyFill="1" applyBorder="1" applyAlignment="1">
      <alignment horizontal="right"/>
    </xf>
    <xf numFmtId="164" fontId="1" fillId="0" borderId="20" xfId="35" applyNumberFormat="1" applyFont="1" applyFill="1" applyBorder="1" applyAlignment="1">
      <alignment horizontal="right"/>
    </xf>
    <xf numFmtId="3" fontId="1" fillId="0" borderId="0" xfId="35" applyNumberFormat="1" applyFont="1" applyFill="1"/>
    <xf numFmtId="3" fontId="2" fillId="0" borderId="19" xfId="35" applyNumberFormat="1" applyFont="1" applyFill="1" applyBorder="1" applyAlignment="1">
      <alignment horizontal="center" vertical="center" wrapText="1"/>
    </xf>
    <xf numFmtId="3" fontId="2" fillId="0" borderId="22" xfId="35" applyNumberFormat="1" applyFont="1" applyFill="1" applyBorder="1" applyAlignment="1">
      <alignment horizontal="center" vertical="center" wrapText="1"/>
    </xf>
    <xf numFmtId="0" fontId="3" fillId="0" borderId="6" xfId="35" applyFont="1" applyFill="1" applyBorder="1" applyAlignment="1">
      <alignment horizontal="right" vertical="center"/>
    </xf>
    <xf numFmtId="0" fontId="1" fillId="0" borderId="6" xfId="35" applyFont="1" applyFill="1" applyBorder="1"/>
    <xf numFmtId="0" fontId="3" fillId="0" borderId="6" xfId="34" applyFont="1" applyFill="1" applyBorder="1" applyAlignment="1">
      <alignment horizontal="right" vertical="center"/>
    </xf>
    <xf numFmtId="0" fontId="37" fillId="0" borderId="0" xfId="22" applyAlignment="1" applyProtection="1">
      <alignment vertical="top" wrapText="1"/>
    </xf>
    <xf numFmtId="181" fontId="6" fillId="0" borderId="0" xfId="32" applyNumberFormat="1" applyFont="1" applyFill="1" applyBorder="1" applyAlignment="1">
      <alignment horizontal="center" vertical="center"/>
    </xf>
    <xf numFmtId="0" fontId="15" fillId="0" borderId="0" xfId="32" applyFont="1" applyBorder="1"/>
    <xf numFmtId="0" fontId="31" fillId="2" borderId="0" xfId="32" applyFont="1" applyFill="1" applyBorder="1" applyAlignment="1">
      <alignment horizontal="center" vertical="top"/>
    </xf>
    <xf numFmtId="181" fontId="9" fillId="2" borderId="0" xfId="32" applyNumberFormat="1" applyFont="1" applyFill="1" applyBorder="1" applyAlignment="1">
      <alignment horizontal="center" vertical="center"/>
    </xf>
    <xf numFmtId="181" fontId="32" fillId="2" borderId="0" xfId="32" applyNumberFormat="1" applyFont="1" applyFill="1" applyBorder="1" applyAlignment="1">
      <alignment horizontal="left" vertical="center"/>
    </xf>
    <xf numFmtId="0" fontId="7" fillId="0" borderId="0" xfId="32" applyFont="1" applyBorder="1"/>
    <xf numFmtId="0" fontId="7" fillId="0" borderId="52" xfId="32" applyFont="1" applyBorder="1"/>
    <xf numFmtId="0" fontId="3" fillId="5" borderId="0" xfId="29" applyFill="1"/>
    <xf numFmtId="0" fontId="3" fillId="5" borderId="0" xfId="29" applyFill="1" applyBorder="1"/>
    <xf numFmtId="0" fontId="40" fillId="5" borderId="0" xfId="22" applyFont="1" applyFill="1" applyBorder="1" applyAlignment="1" applyProtection="1">
      <alignment horizontal="left" indent="1"/>
    </xf>
    <xf numFmtId="0" fontId="3" fillId="5" borderId="0" xfId="29" applyFont="1" applyFill="1" applyBorder="1"/>
    <xf numFmtId="0" fontId="3" fillId="5" borderId="0" xfId="29" applyFill="1" applyBorder="1" applyAlignment="1">
      <alignment horizontal="center"/>
    </xf>
    <xf numFmtId="0" fontId="6" fillId="5" borderId="0" xfId="29" applyFont="1" applyFill="1" applyBorder="1"/>
    <xf numFmtId="0" fontId="9" fillId="5" borderId="0" xfId="29" applyFont="1" applyFill="1" applyBorder="1" applyAlignment="1">
      <alignment horizontal="left"/>
    </xf>
    <xf numFmtId="0" fontId="8" fillId="5" borderId="0" xfId="29" applyFont="1" applyFill="1" applyBorder="1" applyAlignment="1">
      <alignment horizontal="left"/>
    </xf>
    <xf numFmtId="0" fontId="7" fillId="5" borderId="0" xfId="29" applyFont="1" applyFill="1" applyBorder="1"/>
    <xf numFmtId="14" fontId="1" fillId="5" borderId="0" xfId="28" applyNumberFormat="1" applyFont="1" applyFill="1" applyBorder="1" applyAlignment="1">
      <alignment horizontal="right"/>
    </xf>
    <xf numFmtId="0" fontId="3" fillId="5" borderId="0" xfId="29" applyFont="1" applyFill="1" applyBorder="1" applyAlignment="1">
      <alignment horizontal="right" vertical="center"/>
    </xf>
    <xf numFmtId="0" fontId="46" fillId="5" borderId="6" xfId="28" applyFont="1" applyFill="1" applyBorder="1" applyAlignment="1">
      <alignment horizontal="right" vertical="center"/>
    </xf>
    <xf numFmtId="0" fontId="3" fillId="5" borderId="6" xfId="29" applyFont="1" applyFill="1" applyBorder="1" applyAlignment="1">
      <alignment horizontal="right" vertical="center"/>
    </xf>
    <xf numFmtId="0" fontId="7" fillId="5" borderId="6" xfId="29" applyFont="1" applyFill="1" applyBorder="1"/>
    <xf numFmtId="0" fontId="3" fillId="0" borderId="6" xfId="37" applyFont="1" applyBorder="1" applyAlignment="1">
      <alignment horizontal="right" vertical="center"/>
    </xf>
    <xf numFmtId="0" fontId="7" fillId="0" borderId="6" xfId="37" applyFont="1" applyBorder="1"/>
    <xf numFmtId="0" fontId="7" fillId="0" borderId="0" xfId="37" applyFont="1" applyBorder="1"/>
    <xf numFmtId="0" fontId="7" fillId="0" borderId="0" xfId="37" applyFont="1" applyBorder="1" applyAlignment="1">
      <alignment horizontal="left"/>
    </xf>
    <xf numFmtId="0" fontId="7" fillId="0" borderId="0" xfId="41" applyFont="1" applyBorder="1" applyAlignment="1">
      <alignment horizontal="left"/>
    </xf>
    <xf numFmtId="0" fontId="7" fillId="0" borderId="0" xfId="41" applyFont="1" applyAlignment="1">
      <alignment horizontal="left"/>
    </xf>
    <xf numFmtId="0" fontId="9" fillId="0" borderId="0" xfId="41" applyFont="1" applyFill="1" applyAlignment="1"/>
    <xf numFmtId="0" fontId="3" fillId="0" borderId="0" xfId="40" applyFont="1" applyAlignment="1"/>
    <xf numFmtId="0" fontId="6" fillId="0" borderId="0" xfId="40" applyFont="1" applyAlignment="1">
      <alignment horizontal="left"/>
    </xf>
    <xf numFmtId="0" fontId="6" fillId="0" borderId="0" xfId="40" applyFont="1" applyAlignment="1">
      <alignment horizontal="right"/>
    </xf>
    <xf numFmtId="0" fontId="3" fillId="0" borderId="0" xfId="37" applyFont="1" applyFill="1" applyBorder="1" applyAlignment="1">
      <alignment horizontal="left"/>
    </xf>
    <xf numFmtId="0" fontId="6" fillId="0" borderId="0" xfId="40" applyFont="1" applyFill="1" applyAlignment="1">
      <alignment horizontal="left"/>
    </xf>
    <xf numFmtId="0" fontId="3" fillId="0" borderId="0" xfId="40" applyFont="1" applyFill="1" applyBorder="1" applyAlignment="1">
      <alignment horizontal="left"/>
    </xf>
    <xf numFmtId="0" fontId="13" fillId="0" borderId="0" xfId="40" applyFont="1" applyFill="1" applyBorder="1" applyAlignment="1">
      <alignment horizontal="right"/>
    </xf>
    <xf numFmtId="0" fontId="3" fillId="0" borderId="0" xfId="40" applyFont="1" applyBorder="1" applyAlignment="1">
      <alignment horizontal="left"/>
    </xf>
    <xf numFmtId="0" fontId="3" fillId="0" borderId="0" xfId="40" applyFont="1" applyBorder="1" applyAlignment="1"/>
    <xf numFmtId="0" fontId="3" fillId="0" borderId="0" xfId="37" applyFont="1" applyBorder="1" applyAlignment="1">
      <alignment horizontal="left"/>
    </xf>
    <xf numFmtId="0" fontId="20" fillId="0" borderId="0" xfId="40" applyFont="1" applyBorder="1" applyAlignment="1"/>
    <xf numFmtId="49" fontId="3" fillId="0" borderId="0" xfId="40" applyNumberFormat="1" applyFont="1" applyBorder="1" applyAlignment="1">
      <alignment horizontal="left"/>
    </xf>
    <xf numFmtId="0" fontId="3" fillId="0" borderId="0" xfId="40" applyFont="1" applyBorder="1" applyAlignment="1">
      <alignment horizontal="center"/>
    </xf>
    <xf numFmtId="0" fontId="3" fillId="0" borderId="0" xfId="40" applyFont="1" applyBorder="1"/>
    <xf numFmtId="0" fontId="20" fillId="0" borderId="0" xfId="40" applyFont="1" applyBorder="1" applyAlignment="1">
      <alignment horizontal="left"/>
    </xf>
    <xf numFmtId="0" fontId="3" fillId="0" borderId="0" xfId="40" applyFont="1" applyBorder="1" applyAlignment="1">
      <alignment horizontal="center" wrapText="1"/>
    </xf>
    <xf numFmtId="0" fontId="3" fillId="0" borderId="0" xfId="40" applyFont="1" applyBorder="1" applyAlignment="1">
      <alignment horizontal="left" wrapText="1"/>
    </xf>
    <xf numFmtId="0" fontId="20" fillId="0" borderId="0" xfId="40" applyFont="1" applyBorder="1" applyAlignment="1">
      <alignment wrapText="1"/>
    </xf>
    <xf numFmtId="0" fontId="7" fillId="0" borderId="0" xfId="40" applyFont="1" applyBorder="1" applyAlignment="1">
      <alignment horizontal="center" wrapText="1"/>
    </xf>
    <xf numFmtId="0" fontId="7" fillId="0" borderId="0" xfId="40" applyFont="1" applyBorder="1" applyAlignment="1">
      <alignment horizontal="left" wrapText="1"/>
    </xf>
    <xf numFmtId="0" fontId="11" fillId="0" borderId="0" xfId="40" applyFont="1" applyBorder="1" applyAlignment="1">
      <alignment horizontal="left" wrapText="1"/>
    </xf>
    <xf numFmtId="0" fontId="34" fillId="0" borderId="0" xfId="20" applyFont="1" applyBorder="1" applyAlignment="1" applyProtection="1">
      <alignment horizontal="left" indent="10"/>
    </xf>
    <xf numFmtId="0" fontId="34" fillId="0" borderId="0" xfId="20" applyFont="1" applyBorder="1" applyAlignment="1" applyProtection="1">
      <alignment horizontal="left"/>
    </xf>
    <xf numFmtId="0" fontId="34" fillId="0" borderId="0" xfId="20" applyFont="1" applyAlignment="1" applyProtection="1">
      <alignment horizontal="left" indent="10"/>
    </xf>
    <xf numFmtId="0" fontId="7" fillId="0" borderId="0" xfId="41" applyFont="1" applyBorder="1" applyAlignment="1">
      <alignment horizontal="left" indent="10"/>
    </xf>
    <xf numFmtId="0" fontId="1" fillId="0" borderId="22" xfId="35" applyFont="1" applyFill="1" applyBorder="1" applyAlignment="1">
      <alignment horizontal="center" vertical="center" wrapText="1"/>
    </xf>
    <xf numFmtId="0" fontId="49" fillId="0" borderId="0" xfId="38" applyFont="1" applyAlignment="1">
      <alignment vertical="top"/>
    </xf>
    <xf numFmtId="0" fontId="38" fillId="0" borderId="0" xfId="38"/>
    <xf numFmtId="0" fontId="50" fillId="0" borderId="0" xfId="38" applyFont="1" applyAlignment="1">
      <alignment vertical="top"/>
    </xf>
    <xf numFmtId="164" fontId="1" fillId="0" borderId="18" xfId="35" applyNumberFormat="1" applyFont="1" applyFill="1" applyBorder="1" applyAlignment="1">
      <alignment horizontal="right"/>
    </xf>
    <xf numFmtId="164" fontId="1" fillId="0" borderId="24" xfId="35" applyNumberFormat="1" applyFont="1" applyFill="1" applyBorder="1" applyAlignment="1">
      <alignment horizontal="right"/>
    </xf>
    <xf numFmtId="0" fontId="0" fillId="0" borderId="0" xfId="0" applyFill="1"/>
    <xf numFmtId="0" fontId="0" fillId="0" borderId="0" xfId="0" applyBorder="1"/>
    <xf numFmtId="0" fontId="0" fillId="0" borderId="0" xfId="0" applyFill="1" applyBorder="1"/>
    <xf numFmtId="0" fontId="46" fillId="0" borderId="0" xfId="0" applyFont="1"/>
    <xf numFmtId="0" fontId="46" fillId="0" borderId="0" xfId="0" applyFont="1" applyAlignment="1">
      <alignment horizontal="left"/>
    </xf>
    <xf numFmtId="0" fontId="46" fillId="0" borderId="0" xfId="0" applyFont="1" applyAlignment="1">
      <alignment horizontal="center"/>
    </xf>
    <xf numFmtId="183" fontId="52" fillId="7" borderId="56" xfId="0" applyNumberFormat="1" applyFont="1" applyFill="1" applyBorder="1" applyAlignment="1">
      <alignment horizontal="right" vertical="center"/>
    </xf>
    <xf numFmtId="4" fontId="52" fillId="7" borderId="56" xfId="0" applyNumberFormat="1" applyFont="1" applyFill="1" applyBorder="1" applyAlignment="1">
      <alignment horizontal="right" vertical="center"/>
    </xf>
    <xf numFmtId="4" fontId="52" fillId="7" borderId="57" xfId="0" applyNumberFormat="1" applyFont="1" applyFill="1" applyBorder="1" applyAlignment="1">
      <alignment horizontal="right" vertical="center"/>
    </xf>
    <xf numFmtId="0" fontId="52" fillId="7" borderId="57" xfId="0" applyFont="1" applyFill="1" applyBorder="1" applyAlignment="1">
      <alignment horizontal="right" vertical="center"/>
    </xf>
    <xf numFmtId="0" fontId="52" fillId="7" borderId="56" xfId="0" applyFont="1" applyFill="1" applyBorder="1" applyAlignment="1">
      <alignment horizontal="right" vertical="center"/>
    </xf>
    <xf numFmtId="0" fontId="0" fillId="0" borderId="0" xfId="0"/>
    <xf numFmtId="0" fontId="54" fillId="8" borderId="58" xfId="0" applyFont="1" applyFill="1" applyBorder="1" applyAlignment="1">
      <alignment horizontal="left" vertical="center" wrapText="1"/>
    </xf>
    <xf numFmtId="178" fontId="53" fillId="7" borderId="58" xfId="0" applyNumberFormat="1" applyFont="1" applyFill="1" applyBorder="1" applyAlignment="1">
      <alignment horizontal="right" vertical="center" wrapText="1"/>
    </xf>
    <xf numFmtId="178" fontId="53" fillId="7" borderId="59" xfId="0" applyNumberFormat="1" applyFont="1" applyFill="1" applyBorder="1" applyAlignment="1">
      <alignment horizontal="right" vertical="center" wrapText="1"/>
    </xf>
    <xf numFmtId="0" fontId="50" fillId="0" borderId="0" xfId="0" applyFont="1" applyAlignment="1">
      <alignment vertical="top"/>
    </xf>
    <xf numFmtId="0" fontId="51" fillId="6" borderId="53" xfId="0" applyFont="1" applyFill="1" applyBorder="1" applyAlignment="1">
      <alignment horizontal="left" vertical="top"/>
    </xf>
    <xf numFmtId="0" fontId="51" fillId="6" borderId="54" xfId="0" applyFont="1" applyFill="1" applyBorder="1" applyAlignment="1">
      <alignment horizontal="left" vertical="top"/>
    </xf>
    <xf numFmtId="0" fontId="46" fillId="0" borderId="0" xfId="0" applyFont="1" applyAlignment="1">
      <alignment horizontal="center" vertical="center"/>
    </xf>
    <xf numFmtId="0" fontId="46" fillId="0" borderId="0" xfId="0" applyFont="1" applyBorder="1" applyAlignment="1">
      <alignment horizontal="left" vertical="center"/>
    </xf>
    <xf numFmtId="0" fontId="0" fillId="0" borderId="0" xfId="0" applyBorder="1" applyAlignment="1">
      <alignment horizontal="center" wrapText="1"/>
    </xf>
    <xf numFmtId="0" fontId="0" fillId="0" borderId="0" xfId="0" applyBorder="1" applyAlignment="1">
      <alignment wrapText="1"/>
    </xf>
    <xf numFmtId="0" fontId="0" fillId="0" borderId="0" xfId="0" applyBorder="1" applyAlignment="1">
      <alignment horizontal="center"/>
    </xf>
    <xf numFmtId="0" fontId="55" fillId="0" borderId="6" xfId="0" applyFont="1" applyFill="1" applyBorder="1" applyAlignment="1">
      <alignment horizontal="right" vertical="center"/>
    </xf>
    <xf numFmtId="0" fontId="46" fillId="0" borderId="60" xfId="0" applyFont="1" applyFill="1" applyBorder="1" applyAlignment="1">
      <alignment horizontal="center" vertical="center"/>
    </xf>
    <xf numFmtId="0" fontId="46" fillId="0" borderId="60" xfId="0" applyFont="1" applyFill="1" applyBorder="1" applyAlignment="1">
      <alignment horizontal="left" vertical="center"/>
    </xf>
    <xf numFmtId="0" fontId="0" fillId="0" borderId="60" xfId="0" applyFill="1" applyBorder="1" applyAlignment="1">
      <alignment horizontal="center" wrapText="1"/>
    </xf>
    <xf numFmtId="0" fontId="0" fillId="0" borderId="60" xfId="0" applyFill="1" applyBorder="1" applyAlignment="1">
      <alignment wrapText="1"/>
    </xf>
    <xf numFmtId="0" fontId="0" fillId="0" borderId="60" xfId="0" applyFill="1" applyBorder="1" applyAlignment="1">
      <alignment horizontal="center"/>
    </xf>
    <xf numFmtId="0" fontId="56" fillId="0" borderId="0" xfId="0" applyFont="1" applyBorder="1"/>
    <xf numFmtId="0" fontId="57" fillId="0" borderId="0" xfId="0" applyFont="1" applyFill="1" applyAlignment="1">
      <alignment horizontal="left" vertical="center"/>
    </xf>
    <xf numFmtId="0" fontId="57" fillId="0" borderId="0" xfId="0" applyFont="1" applyFill="1" applyBorder="1" applyAlignment="1">
      <alignment horizontal="left" vertical="center"/>
    </xf>
    <xf numFmtId="0" fontId="55" fillId="0" borderId="0" xfId="0" applyFont="1" applyBorder="1"/>
    <xf numFmtId="0" fontId="55" fillId="0" borderId="0" xfId="0" applyFont="1"/>
    <xf numFmtId="0" fontId="46" fillId="0" borderId="0" xfId="0" applyFont="1" applyFill="1" applyBorder="1" applyAlignment="1">
      <alignment horizontal="center" vertical="center"/>
    </xf>
    <xf numFmtId="0" fontId="46" fillId="0" borderId="0" xfId="0" applyFont="1" applyFill="1" applyBorder="1" applyAlignment="1">
      <alignment horizontal="left" vertical="center"/>
    </xf>
    <xf numFmtId="0" fontId="0" fillId="0" borderId="0" xfId="0"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47" fillId="9" borderId="32" xfId="0" applyFont="1" applyFill="1" applyBorder="1" applyAlignment="1">
      <alignment horizontal="left" vertical="center" indent="1"/>
    </xf>
    <xf numFmtId="0" fontId="47" fillId="9" borderId="32" xfId="0" applyFont="1" applyFill="1" applyBorder="1" applyAlignment="1">
      <alignment vertical="center"/>
    </xf>
    <xf numFmtId="0" fontId="47" fillId="9" borderId="33" xfId="0" applyFont="1" applyFill="1" applyBorder="1" applyAlignment="1">
      <alignment vertical="center"/>
    </xf>
    <xf numFmtId="0" fontId="1" fillId="0" borderId="26" xfId="0" applyFont="1" applyFill="1" applyBorder="1" applyAlignment="1">
      <alignment horizontal="center"/>
    </xf>
    <xf numFmtId="164" fontId="1" fillId="0" borderId="34" xfId="0" applyNumberFormat="1" applyFont="1" applyFill="1" applyBorder="1" applyAlignment="1">
      <alignment horizontal="left"/>
    </xf>
    <xf numFmtId="0" fontId="1" fillId="0" borderId="35" xfId="0" applyFont="1" applyFill="1" applyBorder="1" applyAlignment="1">
      <alignment horizontal="center"/>
    </xf>
    <xf numFmtId="164" fontId="1" fillId="0" borderId="36" xfId="0" applyNumberFormat="1" applyFont="1" applyFill="1" applyBorder="1" applyAlignment="1">
      <alignment horizontal="left"/>
    </xf>
    <xf numFmtId="0" fontId="1" fillId="9" borderId="35" xfId="0" applyFont="1" applyFill="1" applyBorder="1" applyAlignment="1">
      <alignment horizontal="center"/>
    </xf>
    <xf numFmtId="164" fontId="1" fillId="9" borderId="36" xfId="0" applyNumberFormat="1" applyFont="1" applyFill="1" applyBorder="1" applyAlignment="1">
      <alignment horizontal="left"/>
    </xf>
    <xf numFmtId="0" fontId="1" fillId="5" borderId="26" xfId="0" applyFont="1" applyFill="1" applyBorder="1" applyAlignment="1">
      <alignment horizontal="center"/>
    </xf>
    <xf numFmtId="164" fontId="1" fillId="5" borderId="34" xfId="0" applyNumberFormat="1" applyFont="1" applyFill="1" applyBorder="1" applyAlignment="1">
      <alignment horizontal="left"/>
    </xf>
    <xf numFmtId="0" fontId="1" fillId="5" borderId="35" xfId="0" applyFont="1" applyFill="1" applyBorder="1" applyAlignment="1">
      <alignment horizontal="center"/>
    </xf>
    <xf numFmtId="164" fontId="1" fillId="5" borderId="36" xfId="0" applyNumberFormat="1" applyFont="1" applyFill="1" applyBorder="1" applyAlignment="1">
      <alignment horizontal="left"/>
    </xf>
    <xf numFmtId="0" fontId="46" fillId="5" borderId="37" xfId="0" applyFont="1" applyFill="1" applyBorder="1" applyAlignment="1">
      <alignment horizontal="center" vertical="center" wrapText="1"/>
    </xf>
    <xf numFmtId="0" fontId="46" fillId="5" borderId="35" xfId="0" applyFont="1" applyFill="1" applyBorder="1" applyAlignment="1">
      <alignment horizontal="left" vertical="center" wrapText="1"/>
    </xf>
    <xf numFmtId="0" fontId="1" fillId="5" borderId="35" xfId="0" applyFont="1" applyFill="1" applyBorder="1" applyAlignment="1">
      <alignment horizontal="center" vertical="center"/>
    </xf>
    <xf numFmtId="164" fontId="1" fillId="5" borderId="36" xfId="0" applyNumberFormat="1" applyFont="1" applyFill="1" applyBorder="1" applyAlignment="1">
      <alignment horizontal="left" vertical="center"/>
    </xf>
    <xf numFmtId="0" fontId="46" fillId="5" borderId="2" xfId="0" applyFont="1" applyFill="1" applyBorder="1" applyAlignment="1">
      <alignment horizontal="center" vertical="center"/>
    </xf>
    <xf numFmtId="0" fontId="46" fillId="5" borderId="35" xfId="0" applyFont="1" applyFill="1" applyBorder="1" applyAlignment="1">
      <alignment horizontal="left" vertical="center"/>
    </xf>
    <xf numFmtId="0" fontId="58" fillId="0" borderId="20" xfId="0" applyNumberFormat="1" applyFont="1" applyFill="1" applyBorder="1" applyAlignment="1">
      <alignment horizontal="left" vertical="center"/>
    </xf>
    <xf numFmtId="0" fontId="46" fillId="0" borderId="20" xfId="0" applyFont="1" applyFill="1" applyBorder="1" applyAlignment="1">
      <alignment horizontal="left" vertical="center"/>
    </xf>
    <xf numFmtId="0" fontId="46" fillId="0" borderId="20" xfId="0" applyNumberFormat="1" applyFont="1" applyFill="1" applyBorder="1" applyAlignment="1">
      <alignment horizontal="left" vertical="center"/>
    </xf>
    <xf numFmtId="0" fontId="0" fillId="0" borderId="20" xfId="0" applyFill="1" applyBorder="1" applyAlignment="1">
      <alignment horizontal="center" wrapText="1"/>
    </xf>
    <xf numFmtId="0" fontId="58" fillId="0" borderId="20" xfId="0" applyFont="1" applyFill="1" applyBorder="1" applyAlignment="1">
      <alignment horizontal="right" vertical="center"/>
    </xf>
    <xf numFmtId="0" fontId="46" fillId="0" borderId="0" xfId="0" applyFont="1" applyAlignment="1">
      <alignment horizontal="left" vertical="center"/>
    </xf>
    <xf numFmtId="0" fontId="0" fillId="0" borderId="0" xfId="0" applyAlignment="1">
      <alignment horizontal="center" wrapText="1"/>
    </xf>
    <xf numFmtId="0" fontId="0" fillId="0" borderId="0" xfId="0" applyAlignment="1">
      <alignment wrapText="1"/>
    </xf>
    <xf numFmtId="0" fontId="0" fillId="0" borderId="0" xfId="0" applyAlignment="1">
      <alignment horizontal="center"/>
    </xf>
    <xf numFmtId="49" fontId="40" fillId="0" borderId="0" xfId="22" applyNumberFormat="1" applyFont="1" applyFill="1" applyBorder="1" applyAlignment="1" applyProtection="1">
      <alignment horizontal="left"/>
    </xf>
    <xf numFmtId="0" fontId="4" fillId="0" borderId="0" xfId="0" applyNumberFormat="1" applyFont="1" applyFill="1" applyBorder="1" applyAlignment="1">
      <alignment horizontal="left" vertical="center"/>
    </xf>
    <xf numFmtId="0" fontId="54" fillId="8" borderId="61" xfId="0" applyFont="1" applyFill="1" applyBorder="1" applyAlignment="1">
      <alignment horizontal="left" vertical="center" wrapText="1"/>
    </xf>
    <xf numFmtId="0" fontId="1" fillId="0" borderId="4" xfId="35" applyFont="1" applyFill="1" applyBorder="1" applyAlignment="1">
      <alignment horizontal="left" wrapText="1"/>
    </xf>
    <xf numFmtId="0" fontId="1" fillId="0" borderId="21" xfId="35" applyFont="1" applyFill="1" applyBorder="1" applyAlignment="1">
      <alignment horizontal="left" wrapText="1" indent="1"/>
    </xf>
    <xf numFmtId="0" fontId="1" fillId="0" borderId="21" xfId="35" applyFont="1" applyFill="1" applyBorder="1" applyAlignment="1">
      <alignment horizontal="left" wrapText="1" indent="2"/>
    </xf>
    <xf numFmtId="0" fontId="1" fillId="0" borderId="0" xfId="35" applyFont="1" applyFill="1" applyBorder="1"/>
    <xf numFmtId="0" fontId="1" fillId="0" borderId="41" xfId="0" applyFont="1" applyFill="1" applyBorder="1" applyAlignment="1">
      <alignment horizontal="left" wrapText="1"/>
    </xf>
    <xf numFmtId="0" fontId="0" fillId="0" borderId="0" xfId="0" applyAlignment="1">
      <alignment horizontal="right"/>
    </xf>
    <xf numFmtId="0" fontId="46" fillId="0" borderId="0" xfId="0" applyFont="1" applyFill="1"/>
    <xf numFmtId="0" fontId="52" fillId="0" borderId="0" xfId="0" applyFont="1" applyFill="1" applyBorder="1" applyAlignment="1">
      <alignment vertical="top" wrapText="1"/>
    </xf>
    <xf numFmtId="178" fontId="0" fillId="0" borderId="0" xfId="0" applyNumberFormat="1"/>
    <xf numFmtId="179" fontId="0" fillId="0" borderId="0" xfId="0" applyNumberFormat="1"/>
    <xf numFmtId="164" fontId="1" fillId="0" borderId="20" xfId="0" applyNumberFormat="1" applyFont="1" applyFill="1" applyBorder="1" applyAlignment="1">
      <alignment horizontal="right" wrapText="1"/>
    </xf>
    <xf numFmtId="164" fontId="1" fillId="0" borderId="20" xfId="0" applyNumberFormat="1" applyFont="1" applyFill="1" applyBorder="1" applyAlignment="1">
      <alignment horizontal="right"/>
    </xf>
    <xf numFmtId="180" fontId="1" fillId="0" borderId="20" xfId="0" applyNumberFormat="1" applyFont="1" applyFill="1" applyBorder="1" applyAlignment="1">
      <alignment horizontal="right"/>
    </xf>
    <xf numFmtId="164" fontId="1" fillId="0" borderId="0" xfId="0" applyNumberFormat="1" applyFont="1" applyFill="1" applyBorder="1" applyAlignment="1">
      <alignment horizontal="right" wrapText="1"/>
    </xf>
    <xf numFmtId="180" fontId="1" fillId="0" borderId="0" xfId="0" applyNumberFormat="1" applyFont="1" applyFill="1" applyBorder="1" applyAlignment="1">
      <alignment horizontal="right"/>
    </xf>
    <xf numFmtId="180" fontId="1" fillId="0" borderId="18" xfId="0" applyNumberFormat="1" applyFont="1" applyFill="1" applyBorder="1" applyAlignment="1">
      <alignment horizontal="right"/>
    </xf>
    <xf numFmtId="0" fontId="1" fillId="0" borderId="21" xfId="0" applyFont="1" applyFill="1" applyBorder="1" applyAlignment="1">
      <alignment horizontal="left" wrapText="1"/>
    </xf>
    <xf numFmtId="0" fontId="1" fillId="0" borderId="21" xfId="0" applyFont="1" applyFill="1" applyBorder="1" applyAlignment="1">
      <alignment horizontal="left" wrapText="1" indent="1"/>
    </xf>
    <xf numFmtId="0" fontId="1" fillId="0" borderId="24" xfId="0" applyFont="1" applyFill="1" applyBorder="1" applyAlignment="1">
      <alignment horizontal="left" wrapText="1" indent="1"/>
    </xf>
    <xf numFmtId="180" fontId="1" fillId="0" borderId="5" xfId="0" applyNumberFormat="1" applyFont="1" applyFill="1" applyBorder="1" applyAlignment="1">
      <alignment horizontal="right" wrapText="1"/>
    </xf>
    <xf numFmtId="180" fontId="1" fillId="0" borderId="38" xfId="0" applyNumberFormat="1" applyFont="1" applyFill="1" applyBorder="1" applyAlignment="1">
      <alignment horizontal="right" wrapText="1"/>
    </xf>
    <xf numFmtId="164" fontId="1" fillId="0" borderId="4" xfId="0" applyNumberFormat="1" applyFont="1" applyFill="1" applyBorder="1" applyAlignment="1">
      <alignment horizontal="right" wrapText="1"/>
    </xf>
    <xf numFmtId="164" fontId="1" fillId="0" borderId="21" xfId="0" applyNumberFormat="1" applyFont="1" applyFill="1" applyBorder="1" applyAlignment="1">
      <alignment horizontal="right" wrapText="1"/>
    </xf>
    <xf numFmtId="0" fontId="1" fillId="0" borderId="0" xfId="35" applyFont="1" applyFill="1" applyAlignment="1">
      <alignment horizontal="left" vertical="center"/>
    </xf>
    <xf numFmtId="0" fontId="4" fillId="0" borderId="0" xfId="35" applyFont="1" applyFill="1" applyBorder="1" applyAlignment="1">
      <alignment horizontal="right" vertical="center"/>
    </xf>
    <xf numFmtId="165" fontId="1" fillId="0" borderId="0" xfId="35" applyNumberFormat="1" applyFont="1" applyFill="1" applyAlignment="1">
      <alignment horizontal="left" vertical="center"/>
    </xf>
    <xf numFmtId="0" fontId="7" fillId="0" borderId="6" xfId="29" applyFont="1" applyFill="1" applyBorder="1"/>
    <xf numFmtId="0" fontId="3" fillId="0" borderId="6" xfId="29" applyFont="1" applyFill="1" applyBorder="1" applyAlignment="1">
      <alignment horizontal="right" vertical="center"/>
    </xf>
    <xf numFmtId="0" fontId="7" fillId="0" borderId="0" xfId="29" applyFont="1" applyFill="1" applyBorder="1"/>
    <xf numFmtId="0" fontId="3" fillId="0" borderId="0" xfId="29" applyFont="1" applyFill="1" applyBorder="1" applyAlignment="1">
      <alignment horizontal="right" vertical="center"/>
    </xf>
    <xf numFmtId="0" fontId="3" fillId="0" borderId="0" xfId="29" applyFill="1"/>
    <xf numFmtId="0" fontId="9" fillId="0" borderId="0" xfId="29" applyFont="1" applyFill="1" applyBorder="1" applyAlignment="1">
      <alignment horizontal="left"/>
    </xf>
    <xf numFmtId="0" fontId="46" fillId="0" borderId="6" xfId="27" applyFont="1" applyFill="1" applyBorder="1" applyAlignment="1">
      <alignment horizontal="right" vertical="center"/>
    </xf>
    <xf numFmtId="0" fontId="1" fillId="0" borderId="0" xfId="26" applyFont="1" applyFill="1" applyAlignment="1">
      <alignment horizontal="right"/>
    </xf>
    <xf numFmtId="0" fontId="7" fillId="0" borderId="0" xfId="26" applyFont="1" applyFill="1"/>
    <xf numFmtId="0" fontId="7" fillId="0" borderId="0" xfId="26" applyFont="1" applyFill="1" applyAlignment="1">
      <alignment horizontal="left"/>
    </xf>
    <xf numFmtId="0" fontId="10" fillId="0" borderId="0" xfId="26" applyFont="1" applyFill="1" applyBorder="1"/>
    <xf numFmtId="0" fontId="10" fillId="0" borderId="0" xfId="26" applyFont="1" applyFill="1"/>
    <xf numFmtId="0" fontId="37" fillId="0" borderId="0" xfId="22" applyAlignment="1" applyProtection="1"/>
    <xf numFmtId="0" fontId="60" fillId="0" borderId="0" xfId="26" applyFont="1" applyFill="1" applyBorder="1" applyAlignment="1"/>
    <xf numFmtId="0" fontId="37" fillId="0" borderId="0" xfId="22" applyFill="1" applyAlignment="1" applyProtection="1"/>
    <xf numFmtId="180" fontId="1" fillId="0" borderId="5" xfId="0" applyNumberFormat="1" applyFont="1" applyFill="1" applyBorder="1" applyAlignment="1">
      <alignment horizontal="right"/>
    </xf>
    <xf numFmtId="180" fontId="1" fillId="0" borderId="38" xfId="0" applyNumberFormat="1" applyFont="1" applyFill="1" applyBorder="1" applyAlignment="1">
      <alignment horizontal="right"/>
    </xf>
    <xf numFmtId="179" fontId="1" fillId="0" borderId="38" xfId="0" applyNumberFormat="1" applyFont="1" applyFill="1" applyBorder="1" applyAlignment="1">
      <alignment horizontal="right" wrapText="1"/>
    </xf>
    <xf numFmtId="164" fontId="1" fillId="0" borderId="18" xfId="0" applyNumberFormat="1" applyFont="1" applyFill="1" applyBorder="1" applyAlignment="1">
      <alignment horizontal="right" wrapText="1"/>
    </xf>
    <xf numFmtId="180" fontId="1" fillId="0" borderId="39" xfId="0" applyNumberFormat="1" applyFont="1" applyFill="1" applyBorder="1" applyAlignment="1">
      <alignment horizontal="right" wrapText="1"/>
    </xf>
    <xf numFmtId="164" fontId="1" fillId="0" borderId="18" xfId="0" applyNumberFormat="1" applyFont="1" applyFill="1" applyBorder="1" applyAlignment="1">
      <alignment horizontal="right"/>
    </xf>
    <xf numFmtId="179" fontId="1" fillId="0" borderId="39" xfId="0" applyNumberFormat="1" applyFont="1" applyFill="1" applyBorder="1" applyAlignment="1">
      <alignment horizontal="right" wrapText="1"/>
    </xf>
    <xf numFmtId="164" fontId="1" fillId="0" borderId="4" xfId="0" applyNumberFormat="1" applyFont="1" applyFill="1" applyBorder="1" applyAlignment="1">
      <alignment horizontal="right"/>
    </xf>
    <xf numFmtId="164" fontId="1" fillId="0" borderId="21" xfId="0" applyNumberFormat="1" applyFont="1" applyFill="1" applyBorder="1" applyAlignment="1">
      <alignment horizontal="right"/>
    </xf>
    <xf numFmtId="0" fontId="1" fillId="0" borderId="0" xfId="0" applyFont="1" applyFill="1" applyBorder="1" applyAlignment="1">
      <alignment horizontal="right"/>
    </xf>
    <xf numFmtId="0" fontId="1" fillId="0" borderId="38" xfId="0" applyFont="1" applyFill="1" applyBorder="1" applyAlignment="1">
      <alignment horizontal="right"/>
    </xf>
    <xf numFmtId="0" fontId="1" fillId="0" borderId="21" xfId="0" applyFont="1" applyFill="1" applyBorder="1" applyAlignment="1">
      <alignment horizontal="right"/>
    </xf>
    <xf numFmtId="164" fontId="1" fillId="0" borderId="24" xfId="0" applyNumberFormat="1" applyFont="1" applyFill="1" applyBorder="1" applyAlignment="1">
      <alignment horizontal="right" wrapText="1"/>
    </xf>
    <xf numFmtId="180" fontId="1" fillId="0" borderId="39" xfId="0" applyNumberFormat="1" applyFont="1" applyFill="1" applyBorder="1" applyAlignment="1">
      <alignment horizontal="right"/>
    </xf>
    <xf numFmtId="0" fontId="1" fillId="0" borderId="18" xfId="0" applyFont="1" applyFill="1" applyBorder="1" applyAlignment="1">
      <alignment horizontal="right"/>
    </xf>
    <xf numFmtId="0" fontId="3" fillId="0" borderId="0" xfId="26" applyFont="1" applyFill="1" applyBorder="1" applyAlignment="1">
      <alignment horizontal="left" wrapText="1"/>
    </xf>
    <xf numFmtId="0" fontId="13" fillId="0" borderId="0" xfId="44" applyFill="1" applyBorder="1" applyAlignment="1" applyProtection="1">
      <alignment wrapText="1"/>
    </xf>
    <xf numFmtId="0" fontId="13" fillId="0" borderId="0" xfId="44" applyAlignment="1" applyProtection="1">
      <alignment horizontal="right" readingOrder="1"/>
    </xf>
    <xf numFmtId="0" fontId="3" fillId="0" borderId="52" xfId="32" applyFont="1" applyBorder="1" applyAlignment="1">
      <alignment horizontal="right" vertical="center"/>
    </xf>
    <xf numFmtId="0" fontId="61" fillId="0" borderId="0" xfId="45"/>
    <xf numFmtId="0" fontId="6" fillId="0" borderId="23" xfId="32" applyFont="1" applyBorder="1" applyAlignment="1">
      <alignment horizontal="center" vertical="center"/>
    </xf>
    <xf numFmtId="0" fontId="3" fillId="0" borderId="0" xfId="32" applyFont="1" applyBorder="1" applyAlignment="1">
      <alignment horizontal="center" vertical="center"/>
    </xf>
    <xf numFmtId="0" fontId="3" fillId="0" borderId="0" xfId="32" applyFont="1" applyBorder="1"/>
    <xf numFmtId="0" fontId="1" fillId="2" borderId="0" xfId="32" applyFont="1" applyFill="1" applyBorder="1" applyAlignment="1">
      <alignment horizontal="right" vertical="center"/>
    </xf>
    <xf numFmtId="0" fontId="62" fillId="0" borderId="0" xfId="45" applyFont="1"/>
    <xf numFmtId="0" fontId="6" fillId="0" borderId="0" xfId="32" applyFont="1" applyBorder="1" applyAlignment="1">
      <alignment horizontal="center" vertical="center"/>
    </xf>
    <xf numFmtId="0" fontId="3" fillId="2" borderId="0" xfId="32" applyFont="1" applyFill="1" applyBorder="1" applyAlignment="1">
      <alignment horizontal="right"/>
    </xf>
    <xf numFmtId="0" fontId="63" fillId="0" borderId="0" xfId="32" applyFont="1" applyFill="1" applyBorder="1" applyAlignment="1">
      <alignment horizontal="center" vertical="top"/>
    </xf>
    <xf numFmtId="0" fontId="3" fillId="0" borderId="0" xfId="32" applyFont="1" applyFill="1" applyBorder="1"/>
    <xf numFmtId="0" fontId="36" fillId="0" borderId="0" xfId="46"/>
    <xf numFmtId="0" fontId="48" fillId="0" borderId="0" xfId="46" applyFont="1"/>
    <xf numFmtId="0" fontId="48" fillId="0" borderId="6" xfId="28" applyFont="1" applyFill="1" applyBorder="1" applyAlignment="1">
      <alignment horizontal="right" vertical="center"/>
    </xf>
    <xf numFmtId="14" fontId="7" fillId="0" borderId="0" xfId="28" applyNumberFormat="1" applyFont="1" applyFill="1" applyBorder="1" applyAlignment="1">
      <alignment horizontal="right"/>
    </xf>
    <xf numFmtId="0" fontId="44" fillId="0" borderId="0" xfId="0" applyFont="1" applyAlignment="1">
      <alignment vertical="center" readingOrder="1"/>
    </xf>
    <xf numFmtId="0" fontId="65" fillId="0" borderId="0" xfId="0" applyFont="1" applyAlignment="1">
      <alignment vertical="center" readingOrder="1"/>
    </xf>
    <xf numFmtId="0" fontId="45" fillId="0" borderId="0" xfId="0" applyFont="1" applyAlignment="1">
      <alignment vertical="center" readingOrder="1"/>
    </xf>
    <xf numFmtId="0" fontId="0" fillId="0" borderId="0" xfId="0" applyAlignment="1">
      <alignment vertical="top"/>
    </xf>
    <xf numFmtId="0" fontId="68" fillId="0" borderId="0" xfId="0" applyFont="1" applyAlignment="1">
      <alignment vertical="center" readingOrder="1"/>
    </xf>
    <xf numFmtId="165" fontId="15" fillId="0" borderId="6" xfId="26" applyNumberFormat="1" applyFont="1" applyFill="1" applyBorder="1" applyAlignment="1">
      <alignment horizontal="right" vertical="center"/>
    </xf>
    <xf numFmtId="0" fontId="3" fillId="0" borderId="0" xfId="26" applyAlignment="1">
      <alignment vertical="center"/>
    </xf>
    <xf numFmtId="0" fontId="1" fillId="0" borderId="0" xfId="26" applyFont="1" applyAlignment="1">
      <alignment horizontal="right" vertical="center"/>
    </xf>
    <xf numFmtId="49" fontId="9" fillId="12" borderId="0" xfId="47" applyNumberFormat="1" applyFont="1" applyFill="1" applyBorder="1" applyAlignment="1">
      <alignment horizontal="left" vertical="center"/>
    </xf>
    <xf numFmtId="0" fontId="3" fillId="12" borderId="0" xfId="26" applyFill="1" applyAlignment="1">
      <alignment horizontal="justify" vertical="center"/>
    </xf>
    <xf numFmtId="0" fontId="3" fillId="0" borderId="0" xfId="26" applyAlignment="1">
      <alignment horizontal="justify" vertical="center"/>
    </xf>
    <xf numFmtId="49" fontId="10" fillId="12" borderId="30" xfId="47" applyNumberFormat="1" applyFont="1" applyFill="1" applyBorder="1" applyAlignment="1">
      <alignment horizontal="left" vertical="center"/>
    </xf>
    <xf numFmtId="0" fontId="7" fillId="0" borderId="0" xfId="26" applyFont="1" applyBorder="1" applyAlignment="1">
      <alignment horizontal="justify" vertical="center"/>
    </xf>
    <xf numFmtId="49" fontId="10" fillId="12" borderId="30" xfId="47" applyNumberFormat="1" applyFont="1" applyFill="1" applyBorder="1" applyAlignment="1">
      <alignment horizontal="left" vertical="center" indent="1"/>
    </xf>
    <xf numFmtId="49" fontId="10" fillId="12" borderId="30" xfId="47" applyNumberFormat="1" applyFont="1" applyFill="1" applyBorder="1" applyAlignment="1">
      <alignment vertical="center"/>
    </xf>
    <xf numFmtId="0" fontId="7" fillId="0" borderId="0" xfId="26" quotePrefix="1" applyFont="1" applyBorder="1" applyAlignment="1">
      <alignment horizontal="justify" vertical="center"/>
    </xf>
    <xf numFmtId="49" fontId="10" fillId="12" borderId="31" xfId="47" applyNumberFormat="1" applyFont="1" applyFill="1" applyBorder="1" applyAlignment="1">
      <alignment horizontal="left" vertical="center" indent="1"/>
    </xf>
    <xf numFmtId="0" fontId="7" fillId="0" borderId="16" xfId="26" applyFont="1" applyBorder="1" applyAlignment="1">
      <alignment horizontal="justify" vertical="center"/>
    </xf>
    <xf numFmtId="0" fontId="7" fillId="0" borderId="0" xfId="26" applyFont="1" applyAlignment="1">
      <alignment horizontal="justify" vertical="center"/>
    </xf>
    <xf numFmtId="0" fontId="69" fillId="0" borderId="0" xfId="26" applyFont="1" applyBorder="1" applyAlignment="1">
      <alignment horizontal="justify" vertical="center"/>
    </xf>
    <xf numFmtId="49" fontId="7" fillId="12" borderId="30" xfId="47" applyNumberFormat="1" applyFont="1" applyFill="1" applyBorder="1" applyAlignment="1">
      <alignment horizontal="left" vertical="center"/>
    </xf>
    <xf numFmtId="49" fontId="7" fillId="12" borderId="30" xfId="47" applyNumberFormat="1" applyFont="1" applyFill="1" applyBorder="1" applyAlignment="1">
      <alignment vertical="top"/>
    </xf>
    <xf numFmtId="0" fontId="70" fillId="0" borderId="16" xfId="26" applyFont="1" applyBorder="1" applyAlignment="1">
      <alignment horizontal="justify" vertical="center"/>
    </xf>
    <xf numFmtId="0" fontId="26" fillId="0" borderId="0" xfId="46" applyFont="1" applyAlignment="1" applyProtection="1">
      <alignment horizontal="left" indent="10"/>
    </xf>
    <xf numFmtId="0" fontId="26" fillId="0" borderId="0" xfId="46" applyFont="1" applyAlignment="1" applyProtection="1">
      <alignment horizontal="center"/>
    </xf>
    <xf numFmtId="0" fontId="23" fillId="0" borderId="0" xfId="46" applyFont="1" applyFill="1" applyBorder="1" applyAlignment="1">
      <alignment horizontal="left" vertical="top" wrapText="1" indent="2"/>
    </xf>
    <xf numFmtId="0" fontId="23" fillId="0" borderId="0" xfId="46" applyFont="1" applyFill="1" applyAlignment="1">
      <alignment horizontal="left" vertical="top" wrapText="1" indent="2"/>
    </xf>
    <xf numFmtId="0" fontId="13" fillId="0" borderId="0" xfId="44" applyFont="1" applyFill="1" applyAlignment="1" applyProtection="1">
      <alignment horizontal="left" wrapText="1" indent="2"/>
    </xf>
    <xf numFmtId="0" fontId="13" fillId="0" borderId="0" xfId="44" applyFont="1" applyFill="1" applyAlignment="1" applyProtection="1">
      <alignment horizontal="left" indent="2"/>
    </xf>
    <xf numFmtId="0" fontId="26" fillId="0" borderId="0" xfId="46" applyFont="1" applyFill="1" applyAlignment="1" applyProtection="1">
      <alignment horizontal="left" indent="10"/>
    </xf>
    <xf numFmtId="0" fontId="13" fillId="0" borderId="0" xfId="44" applyFill="1" applyBorder="1" applyAlignment="1" applyProtection="1">
      <alignment horizontal="left" wrapText="1" indent="2"/>
    </xf>
    <xf numFmtId="0" fontId="26" fillId="0" borderId="0" xfId="46" applyFont="1" applyFill="1" applyAlignment="1" applyProtection="1">
      <alignment horizontal="center"/>
    </xf>
    <xf numFmtId="0" fontId="3" fillId="0" borderId="0" xfId="46" applyFont="1" applyFill="1" applyAlignment="1">
      <alignment horizontal="left"/>
    </xf>
    <xf numFmtId="0" fontId="3" fillId="0" borderId="0" xfId="46" applyFont="1" applyFill="1" applyBorder="1" applyAlignment="1">
      <alignment horizontal="left"/>
    </xf>
    <xf numFmtId="0" fontId="13" fillId="0" borderId="0" xfId="44" applyFill="1" applyAlignment="1" applyProtection="1">
      <alignment horizontal="left"/>
    </xf>
    <xf numFmtId="0" fontId="59" fillId="7" borderId="58" xfId="0" applyFont="1" applyFill="1" applyBorder="1" applyAlignment="1">
      <alignment horizontal="left" vertical="center" wrapText="1"/>
    </xf>
    <xf numFmtId="0" fontId="7" fillId="0" borderId="6" xfId="27" applyFont="1" applyBorder="1"/>
    <xf numFmtId="0" fontId="3" fillId="0" borderId="6" xfId="27" applyFont="1" applyBorder="1" applyAlignment="1">
      <alignment horizontal="right" vertical="center"/>
    </xf>
    <xf numFmtId="0" fontId="7" fillId="0" borderId="0" xfId="27" applyFont="1" applyBorder="1"/>
    <xf numFmtId="0" fontId="3" fillId="0" borderId="0" xfId="27" applyFont="1" applyBorder="1" applyAlignment="1">
      <alignment horizontal="right" vertical="center"/>
    </xf>
    <xf numFmtId="0" fontId="23" fillId="0" borderId="0" xfId="27" applyFont="1" applyBorder="1" applyAlignment="1" applyProtection="1">
      <alignment horizontal="left" indent="10"/>
    </xf>
    <xf numFmtId="0" fontId="3" fillId="0" borderId="0" xfId="27" applyFont="1" applyBorder="1" applyAlignment="1">
      <alignment horizontal="left"/>
    </xf>
    <xf numFmtId="0" fontId="3" fillId="0" borderId="0" xfId="27" applyBorder="1" applyAlignment="1">
      <alignment horizontal="left"/>
    </xf>
    <xf numFmtId="0" fontId="3" fillId="5" borderId="0" xfId="27" applyFont="1" applyFill="1" applyBorder="1" applyAlignment="1">
      <alignment horizontal="right"/>
    </xf>
    <xf numFmtId="0" fontId="3" fillId="0" borderId="0" xfId="27" applyFont="1" applyAlignment="1">
      <alignment horizontal="left" vertical="top" wrapText="1"/>
    </xf>
    <xf numFmtId="0" fontId="9" fillId="0" borderId="0" xfId="27" applyFont="1" applyBorder="1"/>
    <xf numFmtId="0" fontId="24" fillId="0" borderId="0" xfId="27" applyFont="1" applyBorder="1"/>
    <xf numFmtId="0" fontId="22" fillId="0" borderId="0" xfId="27" applyFont="1" applyBorder="1" applyAlignment="1">
      <alignment horizontal="left"/>
    </xf>
    <xf numFmtId="0" fontId="3" fillId="0" borderId="0" xfId="27" applyAlignment="1"/>
    <xf numFmtId="0" fontId="3" fillId="0" borderId="0" xfId="27" applyAlignment="1" applyProtection="1">
      <alignment horizontal="left" indent="3"/>
    </xf>
    <xf numFmtId="0" fontId="3" fillId="0" borderId="0" xfId="27" applyFont="1" applyBorder="1" applyAlignment="1">
      <alignment horizontal="left" vertical="top" wrapText="1"/>
    </xf>
    <xf numFmtId="0" fontId="6" fillId="0" borderId="0" xfId="27" applyFont="1" applyBorder="1" applyAlignment="1">
      <alignment horizontal="left" vertical="top" wrapText="1"/>
    </xf>
    <xf numFmtId="0" fontId="3" fillId="0" borderId="0" xfId="27" applyFont="1" applyFill="1" applyBorder="1" applyAlignment="1">
      <alignment horizontal="left"/>
    </xf>
    <xf numFmtId="0" fontId="22" fillId="0" borderId="0" xfId="27" applyFont="1" applyFill="1" applyBorder="1" applyAlignment="1">
      <alignment horizontal="left"/>
    </xf>
    <xf numFmtId="0" fontId="7" fillId="0" borderId="0" xfId="27" applyFont="1" applyFill="1" applyBorder="1" applyAlignment="1">
      <alignment horizontal="left"/>
    </xf>
    <xf numFmtId="0" fontId="7" fillId="0" borderId="0" xfId="27" applyFont="1" applyBorder="1" applyAlignment="1">
      <alignment horizontal="left"/>
    </xf>
    <xf numFmtId="0" fontId="46" fillId="0" borderId="0" xfId="0" applyFont="1" applyBorder="1"/>
    <xf numFmtId="0" fontId="46" fillId="0" borderId="0" xfId="0" applyFont="1" applyFill="1" applyBorder="1"/>
    <xf numFmtId="0" fontId="1" fillId="0" borderId="0" xfId="35" applyFont="1" applyFill="1" applyBorder="1" applyAlignment="1">
      <alignment wrapText="1"/>
    </xf>
    <xf numFmtId="0" fontId="53" fillId="0" borderId="0" xfId="0" applyFont="1" applyFill="1" applyBorder="1" applyAlignment="1">
      <alignment vertical="top" wrapText="1"/>
    </xf>
    <xf numFmtId="0" fontId="1" fillId="0" borderId="3" xfId="35" applyFont="1" applyFill="1" applyBorder="1" applyAlignment="1">
      <alignment horizontal="center" vertical="center" wrapText="1"/>
    </xf>
    <xf numFmtId="0" fontId="1" fillId="0" borderId="0" xfId="35" applyFont="1" applyFill="1" applyBorder="1" applyAlignment="1">
      <alignment horizontal="left" wrapText="1" indent="2"/>
    </xf>
    <xf numFmtId="3" fontId="2" fillId="0" borderId="40" xfId="35" applyNumberFormat="1" applyFont="1" applyFill="1" applyBorder="1" applyAlignment="1">
      <alignment horizontal="center" vertical="center" wrapText="1"/>
    </xf>
    <xf numFmtId="179" fontId="1" fillId="0" borderId="20" xfId="35" applyNumberFormat="1" applyFont="1" applyFill="1" applyBorder="1" applyAlignment="1">
      <alignment horizontal="right"/>
    </xf>
    <xf numFmtId="180" fontId="1" fillId="0" borderId="5" xfId="35" applyNumberFormat="1" applyFont="1" applyFill="1" applyBorder="1" applyAlignment="1">
      <alignment horizontal="right"/>
    </xf>
    <xf numFmtId="179" fontId="1" fillId="0" borderId="5" xfId="35" applyNumberFormat="1" applyFont="1" applyFill="1" applyBorder="1"/>
    <xf numFmtId="179" fontId="1" fillId="0" borderId="0" xfId="35" applyNumberFormat="1" applyFont="1" applyFill="1" applyBorder="1" applyAlignment="1">
      <alignment horizontal="right"/>
    </xf>
    <xf numFmtId="180" fontId="1" fillId="0" borderId="38" xfId="35" applyNumberFormat="1" applyFont="1" applyFill="1" applyBorder="1" applyAlignment="1">
      <alignment horizontal="right"/>
    </xf>
    <xf numFmtId="179" fontId="1" fillId="0" borderId="18" xfId="35" applyNumberFormat="1" applyFont="1" applyFill="1" applyBorder="1" applyAlignment="1">
      <alignment horizontal="right"/>
    </xf>
    <xf numFmtId="180" fontId="1" fillId="0" borderId="39" xfId="35" applyNumberFormat="1" applyFont="1" applyFill="1" applyBorder="1" applyAlignment="1">
      <alignment horizontal="right"/>
    </xf>
    <xf numFmtId="179" fontId="1" fillId="0" borderId="38" xfId="35" applyNumberFormat="1" applyFont="1" applyFill="1" applyBorder="1"/>
    <xf numFmtId="179" fontId="1" fillId="0" borderId="39" xfId="35" applyNumberFormat="1" applyFont="1" applyFill="1" applyBorder="1"/>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4" fillId="8" borderId="61" xfId="0" applyFont="1" applyFill="1" applyBorder="1" applyAlignment="1">
      <alignment horizontal="left" vertical="center" wrapText="1"/>
    </xf>
    <xf numFmtId="0" fontId="54" fillId="8" borderId="62" xfId="0" applyFont="1" applyFill="1" applyBorder="1" applyAlignment="1">
      <alignment horizontal="center" wrapText="1"/>
    </xf>
    <xf numFmtId="0" fontId="54" fillId="8" borderId="58" xfId="0" applyFont="1" applyFill="1" applyBorder="1" applyAlignment="1">
      <alignment horizontal="center" wrapText="1"/>
    </xf>
    <xf numFmtId="0" fontId="54" fillId="8" borderId="59" xfId="0" applyFont="1" applyFill="1" applyBorder="1" applyAlignment="1">
      <alignment horizontal="center" wrapText="1"/>
    </xf>
    <xf numFmtId="0" fontId="59" fillId="7" borderId="58" xfId="0" applyFont="1" applyFill="1" applyBorder="1" applyAlignment="1">
      <alignment horizontal="left" vertical="center" wrapText="1"/>
    </xf>
    <xf numFmtId="0" fontId="52" fillId="10" borderId="56" xfId="0" applyFont="1" applyFill="1" applyBorder="1" applyAlignment="1">
      <alignment horizontal="left" vertical="top" wrapText="1"/>
    </xf>
    <xf numFmtId="0" fontId="52" fillId="10" borderId="63" xfId="0" applyFont="1" applyFill="1" applyBorder="1" applyAlignment="1">
      <alignment horizontal="left" vertical="top" wrapText="1"/>
    </xf>
    <xf numFmtId="0" fontId="51" fillId="6" borderId="64" xfId="0" applyFont="1" applyFill="1" applyBorder="1" applyAlignment="1">
      <alignment horizontal="center" wrapText="1"/>
    </xf>
    <xf numFmtId="0" fontId="51" fillId="6" borderId="65" xfId="0" applyFont="1" applyFill="1" applyBorder="1" applyAlignment="1">
      <alignment horizontal="left" vertical="top" wrapText="1"/>
    </xf>
    <xf numFmtId="0" fontId="51" fillId="6" borderId="53" xfId="0" applyFont="1" applyFill="1" applyBorder="1" applyAlignment="1">
      <alignment horizontal="left" vertical="top" wrapText="1"/>
    </xf>
    <xf numFmtId="0" fontId="51" fillId="6" borderId="54" xfId="0" applyFont="1" applyFill="1" applyBorder="1" applyAlignment="1">
      <alignment horizontal="center" wrapText="1"/>
    </xf>
    <xf numFmtId="0" fontId="51" fillId="6" borderId="55" xfId="0" applyFont="1" applyFill="1" applyBorder="1" applyAlignment="1">
      <alignment horizontal="center" wrapText="1"/>
    </xf>
    <xf numFmtId="0" fontId="3" fillId="0" borderId="0" xfId="26" applyFont="1" applyFill="1" applyBorder="1" applyAlignment="1">
      <alignment horizontal="left" vertical="top" wrapText="1"/>
    </xf>
    <xf numFmtId="0" fontId="9" fillId="0" borderId="0" xfId="41" applyFont="1" applyFill="1" applyBorder="1" applyAlignment="1">
      <alignment horizontal="left"/>
    </xf>
    <xf numFmtId="0" fontId="3" fillId="0" borderId="0" xfId="26" applyFont="1" applyFill="1" applyBorder="1" applyAlignment="1">
      <alignment horizontal="left" wrapText="1"/>
    </xf>
    <xf numFmtId="0" fontId="0" fillId="0" borderId="0" xfId="0" applyAlignment="1">
      <alignment horizontal="left" wrapText="1"/>
    </xf>
    <xf numFmtId="0" fontId="13" fillId="0" borderId="0" xfId="44" applyFont="1" applyFill="1" applyBorder="1" applyAlignment="1" applyProtection="1">
      <alignment horizontal="left" vertical="top" wrapText="1"/>
    </xf>
    <xf numFmtId="0" fontId="3" fillId="0" borderId="0" xfId="41" applyFont="1" applyBorder="1" applyAlignment="1">
      <alignment horizontal="left"/>
    </xf>
    <xf numFmtId="0" fontId="3" fillId="0" borderId="0" xfId="26" applyAlignment="1">
      <alignment horizontal="left"/>
    </xf>
    <xf numFmtId="0" fontId="13" fillId="0" borderId="0" xfId="44" applyBorder="1" applyAlignment="1" applyProtection="1">
      <alignment horizontal="left" wrapText="1"/>
    </xf>
    <xf numFmtId="0" fontId="13" fillId="0" borderId="0" xfId="44" applyAlignment="1" applyProtection="1">
      <alignment horizontal="left" wrapText="1"/>
    </xf>
    <xf numFmtId="0" fontId="9" fillId="0" borderId="0" xfId="40" applyFont="1" applyAlignment="1">
      <alignment horizontal="left" wrapText="1"/>
    </xf>
    <xf numFmtId="0" fontId="5" fillId="0" borderId="0" xfId="0" applyFont="1" applyFill="1" applyAlignment="1">
      <alignment horizontal="left" wrapText="1"/>
    </xf>
    <xf numFmtId="0" fontId="1" fillId="0" borderId="3"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6" fillId="0" borderId="0" xfId="0" applyFont="1" applyFill="1" applyAlignment="1">
      <alignment horizontal="left" vertical="center" wrapText="1"/>
    </xf>
    <xf numFmtId="0" fontId="1" fillId="0" borderId="22"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46" fillId="0" borderId="5" xfId="0" applyFont="1" applyBorder="1" applyAlignment="1">
      <alignment horizontal="center" vertical="center" wrapText="1"/>
    </xf>
    <xf numFmtId="0" fontId="46" fillId="0" borderId="39" xfId="0" applyFont="1" applyBorder="1" applyAlignment="1">
      <alignment horizontal="center" vertical="center" wrapText="1"/>
    </xf>
    <xf numFmtId="0" fontId="1" fillId="0" borderId="0"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46" fillId="0" borderId="3" xfId="0" applyFont="1" applyBorder="1" applyAlignment="1">
      <alignment horizontal="center" vertical="center" wrapText="1"/>
    </xf>
    <xf numFmtId="0" fontId="46" fillId="0" borderId="42" xfId="0" applyFont="1" applyBorder="1" applyAlignment="1">
      <alignment horizontal="center" vertical="center" wrapText="1"/>
    </xf>
    <xf numFmtId="0" fontId="0" fillId="0" borderId="0" xfId="0" applyAlignment="1">
      <alignment horizontal="left" vertical="center" wrapText="1"/>
    </xf>
    <xf numFmtId="182" fontId="4" fillId="0" borderId="0" xfId="0" applyNumberFormat="1" applyFont="1" applyFill="1" applyBorder="1" applyAlignment="1">
      <alignment horizontal="left"/>
    </xf>
    <xf numFmtId="0" fontId="4" fillId="0" borderId="0" xfId="0" applyNumberFormat="1" applyFont="1" applyFill="1" applyBorder="1" applyAlignment="1">
      <alignment horizontal="left" vertical="center"/>
    </xf>
    <xf numFmtId="182" fontId="4" fillId="0" borderId="0" xfId="0" applyNumberFormat="1" applyFont="1" applyFill="1" applyBorder="1" applyAlignment="1">
      <alignment horizontal="left" vertical="center"/>
    </xf>
    <xf numFmtId="0" fontId="6" fillId="0" borderId="0" xfId="35" applyFont="1" applyFill="1" applyAlignment="1">
      <alignment horizontal="left" vertical="center" wrapText="1"/>
    </xf>
    <xf numFmtId="0" fontId="1" fillId="0" borderId="22" xfId="35" applyFont="1" applyFill="1" applyBorder="1" applyAlignment="1">
      <alignment horizontal="left" vertical="center" wrapText="1"/>
    </xf>
    <xf numFmtId="0" fontId="1" fillId="0" borderId="40" xfId="35" applyFont="1" applyFill="1" applyBorder="1" applyAlignment="1">
      <alignment horizontal="left" vertical="center" wrapText="1"/>
    </xf>
    <xf numFmtId="0" fontId="1" fillId="0" borderId="43" xfId="35" applyFont="1" applyFill="1" applyBorder="1" applyAlignment="1">
      <alignment horizontal="left" vertical="center" wrapText="1"/>
    </xf>
    <xf numFmtId="0" fontId="1" fillId="0" borderId="4" xfId="35" applyFont="1" applyFill="1" applyBorder="1" applyAlignment="1">
      <alignment horizontal="center" vertical="center" wrapText="1"/>
    </xf>
    <xf numFmtId="0" fontId="1" fillId="0" borderId="40" xfId="35" applyFont="1" applyFill="1" applyBorder="1" applyAlignment="1">
      <alignment horizontal="center" vertical="center" wrapText="1"/>
    </xf>
    <xf numFmtId="0" fontId="1" fillId="0" borderId="43" xfId="35" applyFont="1" applyFill="1" applyBorder="1" applyAlignment="1">
      <alignment horizontal="center" vertical="center" wrapText="1"/>
    </xf>
    <xf numFmtId="0" fontId="1" fillId="0" borderId="3" xfId="35" applyFont="1" applyFill="1" applyBorder="1" applyAlignment="1">
      <alignment horizontal="center" vertical="center" wrapText="1"/>
    </xf>
    <xf numFmtId="0" fontId="1" fillId="0" borderId="21" xfId="35" applyFont="1" applyFill="1" applyBorder="1" applyAlignment="1">
      <alignment horizontal="center" vertical="center" wrapText="1"/>
    </xf>
    <xf numFmtId="0" fontId="38" fillId="0" borderId="21" xfId="35" applyFill="1" applyBorder="1" applyAlignment="1">
      <alignment horizontal="center" vertical="center" wrapText="1"/>
    </xf>
    <xf numFmtId="0" fontId="38" fillId="0" borderId="24" xfId="35" applyFill="1" applyBorder="1" applyAlignment="1">
      <alignment horizontal="center" vertical="center" wrapText="1"/>
    </xf>
    <xf numFmtId="0" fontId="1" fillId="0" borderId="42" xfId="35" applyFont="1" applyFill="1" applyBorder="1" applyAlignment="1">
      <alignment horizontal="center" vertical="center" wrapText="1"/>
    </xf>
    <xf numFmtId="0" fontId="1" fillId="0" borderId="5" xfId="35" applyFont="1" applyFill="1" applyBorder="1" applyAlignment="1">
      <alignment horizontal="center" vertical="center" wrapText="1"/>
    </xf>
    <xf numFmtId="0" fontId="1" fillId="0" borderId="39" xfId="35" applyFont="1" applyFill="1" applyBorder="1" applyAlignment="1">
      <alignment horizontal="center" vertical="center" wrapText="1"/>
    </xf>
    <xf numFmtId="0" fontId="1" fillId="0" borderId="38" xfId="35" applyFont="1" applyFill="1" applyBorder="1" applyAlignment="1">
      <alignment horizontal="center" vertical="center" wrapText="1"/>
    </xf>
    <xf numFmtId="0" fontId="43" fillId="0" borderId="0" xfId="22" applyFont="1" applyFill="1" applyBorder="1" applyAlignment="1" applyProtection="1">
      <alignment vertical="top" wrapText="1"/>
    </xf>
    <xf numFmtId="0" fontId="48" fillId="0" borderId="0" xfId="0" applyFont="1" applyAlignment="1">
      <alignment vertical="top" wrapText="1"/>
    </xf>
    <xf numFmtId="0" fontId="27" fillId="0" borderId="0" xfId="0" applyFont="1" applyAlignment="1">
      <alignment wrapText="1" readingOrder="1"/>
    </xf>
    <xf numFmtId="0" fontId="48" fillId="0" borderId="0" xfId="0" applyFont="1" applyAlignment="1">
      <alignment wrapText="1" readingOrder="1"/>
    </xf>
    <xf numFmtId="0" fontId="45" fillId="0" borderId="0" xfId="0" applyFont="1" applyAlignment="1">
      <alignment wrapText="1" readingOrder="1"/>
    </xf>
    <xf numFmtId="0" fontId="0" fillId="0" borderId="0" xfId="0" applyAlignment="1">
      <alignment wrapText="1"/>
    </xf>
    <xf numFmtId="0" fontId="7" fillId="0" borderId="0" xfId="29" applyFont="1" applyFill="1" applyBorder="1" applyAlignment="1">
      <alignment vertical="top" wrapText="1"/>
    </xf>
    <xf numFmtId="0" fontId="65" fillId="0" borderId="0" xfId="0" applyFont="1" applyAlignment="1">
      <alignment wrapText="1" readingOrder="1"/>
    </xf>
    <xf numFmtId="0" fontId="43" fillId="0" borderId="0" xfId="22" applyFont="1" applyAlignment="1" applyProtection="1">
      <alignment vertical="top" wrapText="1" readingOrder="1"/>
    </xf>
    <xf numFmtId="0" fontId="45" fillId="4" borderId="8" xfId="0" applyFont="1" applyFill="1" applyBorder="1" applyAlignment="1">
      <alignment horizontal="center" vertical="center" wrapText="1"/>
    </xf>
    <xf numFmtId="0" fontId="45" fillId="4" borderId="44" xfId="0" applyFont="1" applyFill="1" applyBorder="1" applyAlignment="1">
      <alignment horizontal="center" vertical="center" wrapText="1"/>
    </xf>
    <xf numFmtId="0" fontId="7" fillId="4" borderId="45" xfId="26" applyFont="1" applyFill="1" applyBorder="1" applyAlignment="1">
      <alignment horizontal="left" vertical="center" wrapText="1" indent="1"/>
    </xf>
    <xf numFmtId="0" fontId="44" fillId="11" borderId="46" xfId="0" applyFont="1" applyFill="1" applyBorder="1" applyAlignment="1">
      <alignment horizontal="center" vertical="center"/>
    </xf>
    <xf numFmtId="0" fontId="44" fillId="11" borderId="47" xfId="0" applyFont="1" applyFill="1" applyBorder="1" applyAlignment="1">
      <alignment horizontal="center" vertical="center"/>
    </xf>
    <xf numFmtId="0" fontId="44" fillId="11" borderId="48" xfId="0" applyFont="1" applyFill="1" applyBorder="1" applyAlignment="1">
      <alignment horizontal="center" vertical="center"/>
    </xf>
    <xf numFmtId="0" fontId="45" fillId="4" borderId="49" xfId="0" applyFont="1" applyFill="1" applyBorder="1" applyAlignment="1">
      <alignment horizontal="center" vertical="center" wrapText="1"/>
    </xf>
    <xf numFmtId="0" fontId="45" fillId="4" borderId="50" xfId="0" applyFont="1" applyFill="1" applyBorder="1" applyAlignment="1">
      <alignment horizontal="center" vertical="center" wrapText="1"/>
    </xf>
    <xf numFmtId="0" fontId="45" fillId="4" borderId="51" xfId="0" applyFont="1" applyFill="1" applyBorder="1" applyAlignment="1">
      <alignment horizontal="center" vertical="center" wrapText="1"/>
    </xf>
    <xf numFmtId="0" fontId="46" fillId="5" borderId="30" xfId="0" applyFont="1" applyFill="1" applyBorder="1" applyAlignment="1">
      <alignment horizontal="center" vertical="center" wrapText="1"/>
    </xf>
    <xf numFmtId="0" fontId="46" fillId="5" borderId="25" xfId="0" applyFont="1" applyFill="1" applyBorder="1" applyAlignment="1">
      <alignment horizontal="left" vertical="center" wrapText="1"/>
    </xf>
    <xf numFmtId="0" fontId="46" fillId="5" borderId="0" xfId="0" applyFont="1" applyFill="1" applyBorder="1" applyAlignment="1">
      <alignment horizontal="left" vertical="center" wrapText="1"/>
    </xf>
    <xf numFmtId="0" fontId="46" fillId="5" borderId="31" xfId="0" applyFont="1" applyFill="1" applyBorder="1" applyAlignment="1">
      <alignment horizontal="center" vertical="center" wrapText="1"/>
    </xf>
    <xf numFmtId="0" fontId="46" fillId="5" borderId="26" xfId="0" applyFont="1" applyFill="1" applyBorder="1" applyAlignment="1">
      <alignment horizontal="left" vertical="center" wrapText="1"/>
    </xf>
    <xf numFmtId="0" fontId="46" fillId="5" borderId="27" xfId="0" applyFont="1" applyFill="1" applyBorder="1" applyAlignment="1">
      <alignment horizontal="center" vertical="center" wrapText="1"/>
    </xf>
    <xf numFmtId="0" fontId="46" fillId="5" borderId="29" xfId="0" applyFont="1" applyFill="1" applyBorder="1" applyAlignment="1">
      <alignment horizontal="left" vertical="center" wrapText="1"/>
    </xf>
    <xf numFmtId="0" fontId="46" fillId="9" borderId="27" xfId="0" applyFont="1" applyFill="1" applyBorder="1" applyAlignment="1">
      <alignment horizontal="center" vertical="center" wrapText="1"/>
    </xf>
    <xf numFmtId="0" fontId="46" fillId="9" borderId="30" xfId="0" applyFont="1" applyFill="1" applyBorder="1" applyAlignment="1">
      <alignment horizontal="center" vertical="center" wrapText="1"/>
    </xf>
    <xf numFmtId="0" fontId="46" fillId="9" borderId="31" xfId="0" applyFont="1" applyFill="1" applyBorder="1" applyAlignment="1">
      <alignment horizontal="center" vertical="center" wrapText="1"/>
    </xf>
    <xf numFmtId="0" fontId="46" fillId="9" borderId="28" xfId="0" applyFont="1" applyFill="1" applyBorder="1" applyAlignment="1">
      <alignment horizontal="left" vertical="center" wrapText="1"/>
    </xf>
    <xf numFmtId="0" fontId="46" fillId="9" borderId="0" xfId="0" applyFont="1" applyFill="1" applyBorder="1" applyAlignment="1">
      <alignment horizontal="left" vertical="center" wrapText="1"/>
    </xf>
    <xf numFmtId="0" fontId="46" fillId="9" borderId="16" xfId="0" applyFont="1" applyFill="1" applyBorder="1" applyAlignment="1">
      <alignment horizontal="left" vertical="center" wrapText="1"/>
    </xf>
    <xf numFmtId="0" fontId="46" fillId="9" borderId="29" xfId="0" applyFont="1" applyFill="1" applyBorder="1" applyAlignment="1">
      <alignment horizontal="left" vertical="center" wrapText="1"/>
    </xf>
    <xf numFmtId="0" fontId="46" fillId="9" borderId="26" xfId="0" applyFont="1" applyFill="1" applyBorder="1" applyAlignment="1">
      <alignment horizontal="left" vertical="center" wrapText="1"/>
    </xf>
    <xf numFmtId="0" fontId="46" fillId="9" borderId="27" xfId="0" applyFont="1" applyFill="1" applyBorder="1" applyAlignment="1">
      <alignment horizontal="center" vertical="center"/>
    </xf>
    <xf numFmtId="0" fontId="46" fillId="9" borderId="30" xfId="0" applyFont="1" applyFill="1" applyBorder="1" applyAlignment="1">
      <alignment horizontal="center" vertical="center"/>
    </xf>
    <xf numFmtId="0" fontId="46" fillId="9" borderId="31" xfId="0" applyFont="1" applyFill="1" applyBorder="1" applyAlignment="1">
      <alignment horizontal="center" vertical="center"/>
    </xf>
    <xf numFmtId="0" fontId="46" fillId="9" borderId="25" xfId="0" applyFont="1" applyFill="1" applyBorder="1" applyAlignment="1">
      <alignment horizontal="left" vertical="center" wrapText="1"/>
    </xf>
    <xf numFmtId="0" fontId="46" fillId="5" borderId="28"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28" xfId="0" applyFont="1" applyFill="1" applyBorder="1" applyAlignment="1">
      <alignment horizontal="center" vertical="center" wrapText="1"/>
    </xf>
    <xf numFmtId="0" fontId="46" fillId="5" borderId="16" xfId="0" applyFont="1" applyFill="1" applyBorder="1" applyAlignment="1">
      <alignment horizontal="center" wrapText="1"/>
    </xf>
    <xf numFmtId="0" fontId="46" fillId="5" borderId="26" xfId="0" applyFont="1" applyFill="1" applyBorder="1" applyAlignment="1">
      <alignment horizontal="left" wrapText="1"/>
    </xf>
    <xf numFmtId="0" fontId="46" fillId="5" borderId="16" xfId="0" applyFont="1" applyFill="1" applyBorder="1" applyAlignment="1">
      <alignment horizontal="center" vertical="center" wrapText="1"/>
    </xf>
    <xf numFmtId="0" fontId="43" fillId="5" borderId="0" xfId="22" applyFont="1" applyFill="1" applyAlignment="1" applyProtection="1">
      <alignment wrapText="1"/>
    </xf>
    <xf numFmtId="0" fontId="45" fillId="0" borderId="0" xfId="46" applyFont="1" applyAlignment="1">
      <alignment horizontal="justify" vertical="top" wrapText="1" readingOrder="1"/>
    </xf>
    <xf numFmtId="0" fontId="48" fillId="0" borderId="0" xfId="46" applyFont="1" applyAlignment="1">
      <alignment horizontal="justify" vertical="top" wrapText="1"/>
    </xf>
    <xf numFmtId="0" fontId="43" fillId="0" borderId="0" xfId="22" applyFont="1" applyAlignment="1" applyProtection="1">
      <alignment horizontal="justify" vertical="top" wrapText="1"/>
    </xf>
    <xf numFmtId="0" fontId="43" fillId="0" borderId="0" xfId="22" applyFont="1" applyFill="1" applyBorder="1" applyAlignment="1" applyProtection="1">
      <alignment horizontal="left" wrapText="1"/>
    </xf>
    <xf numFmtId="0" fontId="7" fillId="0" borderId="0" xfId="26" applyFont="1" applyFill="1" applyAlignment="1">
      <alignment horizontal="left" wrapText="1"/>
    </xf>
    <xf numFmtId="0" fontId="7" fillId="0" borderId="0" xfId="26" applyFont="1" applyFill="1" applyBorder="1" applyAlignment="1">
      <alignment horizontal="left" wrapText="1"/>
    </xf>
    <xf numFmtId="0" fontId="13" fillId="0" borderId="0" xfId="44" applyFill="1" applyBorder="1" applyAlignment="1" applyProtection="1">
      <alignment horizontal="left" wrapText="1"/>
    </xf>
    <xf numFmtId="0" fontId="13" fillId="0" borderId="0" xfId="44" applyFill="1" applyAlignment="1" applyProtection="1">
      <alignment horizontal="left" wrapText="1"/>
    </xf>
    <xf numFmtId="0" fontId="3" fillId="0" borderId="0" xfId="27" applyFont="1" applyFill="1" applyBorder="1" applyAlignment="1">
      <alignment horizontal="left" wrapText="1"/>
    </xf>
    <xf numFmtId="0" fontId="3" fillId="0" borderId="0" xfId="27" applyFill="1" applyAlignment="1">
      <alignment horizontal="left" wrapText="1"/>
    </xf>
    <xf numFmtId="0" fontId="3" fillId="0" borderId="0" xfId="27" applyFont="1" applyFill="1" applyAlignment="1">
      <alignment horizontal="left" wrapText="1"/>
    </xf>
    <xf numFmtId="0" fontId="13" fillId="0" borderId="0" xfId="44" applyFont="1" applyFill="1" applyAlignment="1" applyProtection="1">
      <alignment horizontal="left" wrapText="1" indent="2"/>
    </xf>
    <xf numFmtId="0" fontId="13" fillId="0" borderId="0" xfId="44" applyFill="1" applyBorder="1" applyAlignment="1" applyProtection="1">
      <alignment horizontal="left" vertical="top" wrapText="1" indent="2"/>
    </xf>
    <xf numFmtId="0" fontId="13" fillId="0" borderId="0" xfId="44" applyFill="1" applyAlignment="1" applyProtection="1">
      <alignment horizontal="left" vertical="top" wrapText="1" indent="2"/>
    </xf>
    <xf numFmtId="0" fontId="13" fillId="0" borderId="0" xfId="44" applyFont="1" applyFill="1" applyAlignment="1" applyProtection="1">
      <alignment horizontal="left" indent="2"/>
    </xf>
    <xf numFmtId="0" fontId="13" fillId="0" borderId="0" xfId="44" applyAlignment="1" applyProtection="1">
      <alignment wrapText="1"/>
    </xf>
    <xf numFmtId="0" fontId="36" fillId="0" borderId="0" xfId="46" applyAlignment="1">
      <alignment wrapText="1"/>
    </xf>
    <xf numFmtId="0" fontId="3" fillId="0" borderId="0" xfId="27" applyAlignment="1">
      <alignment wrapText="1"/>
    </xf>
    <xf numFmtId="0" fontId="3" fillId="0" borderId="0" xfId="27" applyFont="1" applyAlignment="1">
      <alignment horizontal="left" wrapText="1"/>
    </xf>
    <xf numFmtId="0" fontId="6" fillId="0" borderId="0" xfId="27" applyFont="1" applyAlignment="1">
      <alignment horizontal="left" wrapText="1"/>
    </xf>
    <xf numFmtId="0" fontId="3" fillId="0" borderId="0" xfId="27" applyAlignment="1">
      <alignment horizontal="left" wrapText="1"/>
    </xf>
    <xf numFmtId="0" fontId="3" fillId="0" borderId="0" xfId="27" applyAlignment="1">
      <alignment horizontal="left" vertical="top" wrapText="1"/>
    </xf>
    <xf numFmtId="0" fontId="13" fillId="0" borderId="0" xfId="44" applyFill="1" applyAlignment="1" applyProtection="1">
      <alignment horizontal="left" wrapText="1" indent="2"/>
    </xf>
  </cellXfs>
  <cellStyles count="49">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Deźimal [0]" xfId="13"/>
    <cellStyle name="Euro" xfId="14"/>
    <cellStyle name="Hyperlink 2" xfId="15"/>
    <cellStyle name="Hyperlink 2 2" xfId="16"/>
    <cellStyle name="Hyperlink 3" xfId="17"/>
    <cellStyle name="Hyperlink 4" xfId="18"/>
    <cellStyle name="Hyperlink_Info-Seite" xfId="19"/>
    <cellStyle name="Hyperlink_Vorlage Infoseite" xfId="20"/>
    <cellStyle name="Hyperlũnk" xfId="21"/>
    <cellStyle name="Link" xfId="22" builtinId="8"/>
    <cellStyle name="Link 2" xfId="44"/>
    <cellStyle name="Link 3" xfId="48"/>
    <cellStyle name="nf2" xfId="23"/>
    <cellStyle name="Normal_040831_KapaBedarf-AA_Hochfahrlogik_A2LL_KT" xfId="24"/>
    <cellStyle name="Prozent 2" xfId="25"/>
    <cellStyle name="Standard" xfId="0" builtinId="0"/>
    <cellStyle name="Standard 2" xfId="26"/>
    <cellStyle name="Standard 2 2" xfId="27"/>
    <cellStyle name="Standard 2 2 2" xfId="28"/>
    <cellStyle name="Standard 2 2 3" xfId="46"/>
    <cellStyle name="Standard 2 3" xfId="29"/>
    <cellStyle name="Standard 2 4" xfId="30"/>
    <cellStyle name="Standard 2 5" xfId="45"/>
    <cellStyle name="Standard 3" xfId="31"/>
    <cellStyle name="Standard 3 2" xfId="32"/>
    <cellStyle name="Standard 4" xfId="33"/>
    <cellStyle name="Standard 4 2" xfId="34"/>
    <cellStyle name="Standard 5" xfId="35"/>
    <cellStyle name="Standard 5 2" xfId="36"/>
    <cellStyle name="Standard 6" xfId="37"/>
    <cellStyle name="Standard 7" xfId="38"/>
    <cellStyle name="Standard_Allgemeines_Glossar" xfId="39"/>
    <cellStyle name="Standard_Allgemeines_Glossar 2" xfId="47"/>
    <cellStyle name="Standard_qheftd" xfId="40"/>
    <cellStyle name="Standard_Vorlage Infoseite" xfId="41"/>
    <cellStyle name="Tsd" xfId="42"/>
    <cellStyle name="Währung [0] 2" xfId="43"/>
  </cellStyles>
  <dxfs count="0"/>
  <tableStyles count="0" defaultTableStyle="TableStyleMedium2" defaultPivotStyle="PivotStyleLight16"/>
  <colors>
    <mruColors>
      <color rgb="FFA7B8DB"/>
      <color rgb="FFDAE2F2"/>
      <color rgb="FF7A93C4"/>
      <color rgb="FF5371AD"/>
      <color rgb="FF325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Drop" dropStyle="combo" dx="22" fmlaLink="STRG!$D$1" fmlaRange="STRG!$B$10:$B$2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halt!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haltsverzeichnis!A1"/></Relationships>
</file>

<file path=xl/drawings/_rels/drawing7.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hyperlink" Target="#Inhaltsverzeichnis!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179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590550</xdr:colOff>
      <xdr:row>2</xdr:row>
      <xdr:rowOff>85725</xdr:rowOff>
    </xdr:from>
    <xdr:to>
      <xdr:col>9</xdr:col>
      <xdr:colOff>304800</xdr:colOff>
      <xdr:row>31</xdr:row>
      <xdr:rowOff>85725</xdr:rowOff>
    </xdr:to>
    <xdr:grpSp>
      <xdr:nvGrpSpPr>
        <xdr:cNvPr id="31799" name="Group 4"/>
        <xdr:cNvGrpSpPr>
          <a:grpSpLocks noChangeAspect="1"/>
        </xdr:cNvGrpSpPr>
      </xdr:nvGrpSpPr>
      <xdr:grpSpPr bwMode="auto">
        <a:xfrm>
          <a:off x="590550" y="695325"/>
          <a:ext cx="7258050" cy="5172075"/>
          <a:chOff x="0" y="0"/>
          <a:chExt cx="954" cy="767"/>
        </a:xfrm>
      </xdr:grpSpPr>
      <xdr:sp macro="" textlink="">
        <xdr:nvSpPr>
          <xdr:cNvPr id="31803"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1815" name="Pendler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6"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7" name="Pendler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18"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19" name="Pendler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0"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1" name="Pendler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2"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3" name="Pendler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824"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1825" name="Rectangle 57"/>
          <xdr:cNvSpPr>
            <a:spLocks noChangeArrowheads="1"/>
          </xdr:cNvSpPr>
        </xdr:nvSpPr>
        <xdr:spPr bwMode="auto">
          <a:xfrm>
            <a:off x="758" y="638"/>
            <a:ext cx="31" cy="10"/>
          </a:xfrm>
          <a:prstGeom prst="rect">
            <a:avLst/>
          </a:prstGeom>
          <a:solidFill>
            <a:srgbClr val="DCE6F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6"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1827"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28"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1829"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0"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31831"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32"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K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EFB59C3-58C9-4593-9BAF-C6A4ECEB509D}" type="TxLink">
              <a:rPr lang="en-US" sz="800" b="0" i="0" u="none" strike="noStrike" baseline="0">
                <a:solidFill>
                  <a:srgbClr val="000000"/>
                </a:solidFill>
                <a:latin typeface="Arial"/>
                <a:cs typeface="Arial"/>
              </a:rPr>
              <a:pPr algn="l" rtl="0">
                <a:defRPr sz="1000"/>
              </a:pPr>
              <a:t>3,0</a:t>
            </a:fld>
            <a:endParaRPr lang="de-DE" sz="800" b="0" i="0" u="none" strike="noStrike" baseline="0">
              <a:solidFill>
                <a:srgbClr val="000000"/>
              </a:solidFill>
              <a:latin typeface="Arial"/>
              <a:cs typeface="Arial"/>
            </a:endParaRPr>
          </a:p>
        </xdr:txBody>
      </xdr:sp>
      <xdr:sp macro="" textlink="Pendler!K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062D6D9-BE08-467A-8A8B-855B50643AA0}" type="TxLink">
              <a:rPr lang="en-US" sz="800" b="0" i="0" u="none" strike="noStrike" baseline="0">
                <a:solidFill>
                  <a:srgbClr val="000000"/>
                </a:solidFill>
                <a:latin typeface="Arial"/>
                <a:cs typeface="Arial"/>
              </a:rPr>
              <a:pPr algn="l" rtl="0">
                <a:defRPr sz="1000"/>
              </a:pPr>
              <a:t>0,9</a:t>
            </a:fld>
            <a:endParaRPr lang="de-DE" sz="800" b="0" i="0" u="none" strike="noStrike" baseline="0">
              <a:solidFill>
                <a:srgbClr val="000000"/>
              </a:solidFill>
              <a:latin typeface="Arial"/>
              <a:cs typeface="Arial"/>
            </a:endParaRPr>
          </a:p>
        </xdr:txBody>
      </xdr:sp>
      <xdr:sp macro="" textlink="Pendler!K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CF95111-6180-4A2D-BB99-0671053CCA4E}" type="TxLink">
              <a:rPr lang="en-US" sz="800" b="0" i="0" u="none" strike="noStrike" baseline="0">
                <a:solidFill>
                  <a:srgbClr val="000000"/>
                </a:solidFill>
                <a:latin typeface="Arial"/>
                <a:cs typeface="Arial"/>
              </a:rPr>
              <a:pPr algn="l" rtl="0">
                <a:defRPr sz="1000"/>
              </a:pPr>
              <a:t>9,2</a:t>
            </a:fld>
            <a:endParaRPr lang="de-DE" sz="800" b="0" i="0" u="none" strike="noStrike" baseline="0">
              <a:solidFill>
                <a:srgbClr val="000000"/>
              </a:solidFill>
              <a:latin typeface="Arial"/>
              <a:cs typeface="Arial"/>
            </a:endParaRPr>
          </a:p>
        </xdr:txBody>
      </xdr:sp>
      <xdr:sp macro="" textlink="Pendler!K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6A6586A-0F37-4FB9-9B1B-8617CCD51761}" type="TxLink">
              <a:rPr lang="en-US" sz="800" b="0" i="0" u="none" strike="noStrike" baseline="0">
                <a:solidFill>
                  <a:srgbClr val="000000"/>
                </a:solidFill>
                <a:latin typeface="Arial"/>
                <a:cs typeface="Arial"/>
              </a:rPr>
              <a:pPr algn="l" rtl="0">
                <a:defRPr sz="1000"/>
              </a:pPr>
              <a:t>4,3</a:t>
            </a:fld>
            <a:endParaRPr lang="de-DE" sz="800" b="0" i="0" u="none" strike="noStrike" baseline="0">
              <a:solidFill>
                <a:srgbClr val="000000"/>
              </a:solidFill>
              <a:latin typeface="Arial"/>
              <a:cs typeface="Arial"/>
            </a:endParaRPr>
          </a:p>
        </xdr:txBody>
      </xdr:sp>
      <xdr:sp macro="" textlink="Pendler!K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B44B3FB-27FE-4429-B042-C5E91D20E341}" type="TxLink">
              <a:rPr lang="en-US" sz="800" b="0" i="0" u="none" strike="noStrike" baseline="0">
                <a:solidFill>
                  <a:srgbClr val="000000"/>
                </a:solidFill>
                <a:latin typeface="Arial"/>
                <a:cs typeface="Arial"/>
              </a:rPr>
              <a:pPr algn="l" rtl="0">
                <a:defRPr sz="1000"/>
              </a:pPr>
              <a:t>9,3</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29</xdr:row>
      <xdr:rowOff>28575</xdr:rowOff>
    </xdr:from>
    <xdr:to>
      <xdr:col>7</xdr:col>
      <xdr:colOff>723900</xdr:colOff>
      <xdr:row>29</xdr:row>
      <xdr:rowOff>95250</xdr:rowOff>
    </xdr:to>
    <xdr:sp macro="" textlink="">
      <xdr:nvSpPr>
        <xdr:cNvPr id="31800" name="Rectangle 62"/>
        <xdr:cNvSpPr>
          <a:spLocks noChangeArrowheads="1"/>
        </xdr:cNvSpPr>
      </xdr:nvSpPr>
      <xdr:spPr bwMode="auto">
        <a:xfrm>
          <a:off x="6353175" y="54483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438150</xdr:colOff>
      <xdr:row>29</xdr:row>
      <xdr:rowOff>0</xdr:rowOff>
    </xdr:from>
    <xdr:to>
      <xdr:col>8</xdr:col>
      <xdr:colOff>613074</xdr:colOff>
      <xdr:row>29</xdr:row>
      <xdr:rowOff>116413</xdr:rowOff>
    </xdr:to>
    <xdr:sp macro="" textlink="">
      <xdr:nvSpPr>
        <xdr:cNvPr id="54" name="Rectangle 18"/>
        <xdr:cNvSpPr>
          <a:spLocks noChangeArrowheads="1"/>
        </xdr:cNvSpPr>
      </xdr:nvSpPr>
      <xdr:spPr bwMode="auto">
        <a:xfrm>
          <a:off x="7143750" y="54959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29</xdr:row>
      <xdr:rowOff>0</xdr:rowOff>
    </xdr:from>
    <xdr:to>
      <xdr:col>8</xdr:col>
      <xdr:colOff>400050</xdr:colOff>
      <xdr:row>29</xdr:row>
      <xdr:rowOff>161925</xdr:rowOff>
    </xdr:to>
    <xdr:sp macro="" textlink="">
      <xdr:nvSpPr>
        <xdr:cNvPr id="55" name="Rectangle 18"/>
        <xdr:cNvSpPr>
          <a:spLocks noChangeArrowheads="1"/>
        </xdr:cNvSpPr>
      </xdr:nvSpPr>
      <xdr:spPr bwMode="auto">
        <a:xfrm>
          <a:off x="6762750" y="54959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2</xdr:col>
      <xdr:colOff>66675</xdr:colOff>
      <xdr:row>0</xdr:row>
      <xdr:rowOff>400050</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17145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1752600</xdr:colOff>
      <xdr:row>0</xdr:row>
      <xdr:rowOff>409575</xdr:rowOff>
    </xdr:to>
    <xdr:pic>
      <xdr:nvPicPr>
        <xdr:cNvPr id="33796"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2</xdr:row>
      <xdr:rowOff>28578</xdr:rowOff>
    </xdr:from>
    <xdr:to>
      <xdr:col>3</xdr:col>
      <xdr:colOff>2819401</xdr:colOff>
      <xdr:row>63</xdr:row>
      <xdr:rowOff>133350</xdr:rowOff>
    </xdr:to>
    <xdr:sp macro="" textlink="">
      <xdr:nvSpPr>
        <xdr:cNvPr id="3" name="Text Box 1"/>
        <xdr:cNvSpPr txBox="1">
          <a:spLocks noChangeArrowheads="1"/>
        </xdr:cNvSpPr>
      </xdr:nvSpPr>
      <xdr:spPr bwMode="auto">
        <a:xfrm>
          <a:off x="28576" y="647703"/>
          <a:ext cx="7715250" cy="10315572"/>
        </a:xfrm>
        <a:prstGeom prst="rect">
          <a:avLst/>
        </a:prstGeom>
        <a:noFill/>
        <a:ln w="9525" cap="rnd">
          <a:noFill/>
          <a:prstDash val="sysDot"/>
          <a:miter lim="800000"/>
          <a:headEnd/>
          <a:tailEnd/>
        </a:ln>
      </xdr:spPr>
      <xdr:txBody>
        <a:bodyPr vertOverflow="clip" wrap="square" lIns="27432" tIns="22860" rIns="27432" bIns="0" anchor="t" upright="1"/>
        <a:lstStyle/>
        <a:p>
          <a:pPr algn="l" rtl="0">
            <a:lnSpc>
              <a:spcPts val="1000"/>
            </a:lnSpc>
            <a:defRPr sz="1000"/>
          </a:pPr>
          <a:r>
            <a:rPr lang="de-DE" sz="1100" b="1" i="0" u="none" strike="noStrike" baseline="0">
              <a:solidFill>
                <a:srgbClr val="000000"/>
              </a:solidFill>
              <a:latin typeface="Arial" pitchFamily="34" charset="0"/>
              <a:cs typeface="Arial" pitchFamily="34" charset="0"/>
            </a:rPr>
            <a:t>Methodische Hinweise - Das Anforderungsniveau nach dem Zielberuf der auszuübenden Tätigkeit</a:t>
          </a:r>
        </a:p>
        <a:p>
          <a:pPr algn="l" rtl="0">
            <a:lnSpc>
              <a:spcPts val="900"/>
            </a:lnSpc>
            <a:defRPr sz="1000"/>
          </a:pPr>
          <a:endParaRPr lang="de-DE" sz="900" b="1" i="0" u="none" strike="noStrike" baseline="0">
            <a:solidFill>
              <a:srgbClr val="000000"/>
            </a:solidFill>
            <a:latin typeface="Arial" pitchFamily="34" charset="0"/>
            <a:cs typeface="Arial" pitchFamily="34" charset="0"/>
          </a:endParaRPr>
        </a:p>
        <a:p>
          <a:pPr algn="l" rtl="0">
            <a:lnSpc>
              <a:spcPts val="900"/>
            </a:lnSpc>
            <a:defRPr sz="1000"/>
          </a:pPr>
          <a:r>
            <a:rPr lang="de-DE" sz="900" b="1" i="0" u="none" strike="noStrike" baseline="0">
              <a:solidFill>
                <a:srgbClr val="000000"/>
              </a:solidFill>
              <a:latin typeface="Arial" pitchFamily="34" charset="0"/>
              <a:cs typeface="Arial" pitchFamily="34" charset="0"/>
            </a:rPr>
            <a:t>Die Dimension </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Anforderungsniveau</a:t>
          </a:r>
          <a:r>
            <a:rPr lang="de-DE" sz="900" b="1" baseline="0">
              <a:latin typeface="Arial" pitchFamily="34" charset="0"/>
              <a:ea typeface="+mn-ea"/>
              <a:cs typeface="Arial" pitchFamily="34" charset="0"/>
            </a:rPr>
            <a:t>“</a:t>
          </a:r>
          <a:r>
            <a:rPr lang="de-DE" sz="900" b="1" i="0" u="none" strike="noStrike" baseline="0">
              <a:solidFill>
                <a:srgbClr val="000000"/>
              </a:solidFill>
              <a:latin typeface="Arial" pitchFamily="34" charset="0"/>
              <a:cs typeface="Arial" pitchFamily="34" charset="0"/>
            </a:rPr>
            <a:t> in der Klassifikation der Berufe 2010 (KldB 2010)</a:t>
          </a: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Klassifikation der Berufe 2010 strukturiert  und gruppiert die in Deutschland üblichen Berufsbezeichnungen anhand ihrer Ähnlichkeit über ein hierarchisch aufsteigendes, numerisches System in fünf Ebenen. N</a:t>
          </a:r>
          <a:r>
            <a:rPr lang="de-DE" sz="900" b="0" i="0" u="none" strike="noStrike" baseline="0">
              <a:solidFill>
                <a:srgbClr val="000000"/>
              </a:solidFill>
              <a:latin typeface="Arial" pitchFamily="34" charset="0"/>
              <a:ea typeface="+mn-ea"/>
              <a:cs typeface="Arial" pitchFamily="34" charset="0"/>
            </a:rPr>
            <a:t>eben der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Berufsfachlichkeit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als strukturgebende Dimension auf den ersten vier Aggregationsebenen weist die KldB 2010 auf Ebene der Berufsgattungen (5. Stelle der KldB 2010) die Dimension </a:t>
          </a:r>
          <a:r>
            <a:rPr lang="de-DE" sz="900" baseline="0">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 aus. Beide Dimensionen verwendet die Statistik, u</a:t>
          </a:r>
          <a:r>
            <a:rPr lang="de-DE" sz="900" b="0" i="0" u="none" strike="noStrike" baseline="0" smtClean="0">
              <a:solidFill>
                <a:srgbClr val="000000"/>
              </a:solidFill>
              <a:latin typeface="Arial" pitchFamily="34" charset="0"/>
              <a:ea typeface="+mn-ea"/>
              <a:cs typeface="Arial" pitchFamily="34" charset="0"/>
            </a:rPr>
            <a:t>m die detaillierten Informationen der Einzelberufe für Beobachtungen und Analysen auch in kleiner regionaler Gliederung oder über längere Zeiträume hinweg abbildbar zu machen.  </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algn="l"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Im Folgenden wird die Dimension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Anforderungsniveau</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(AN) näher beschrieben.</a:t>
          </a:r>
        </a:p>
        <a:p>
          <a:pPr algn="l">
            <a:lnSpc>
              <a:spcPts val="900"/>
            </a:lnSpc>
          </a:pPr>
          <a:endParaRPr lang="de-DE" sz="900" b="0" i="0" u="none" strike="noStrike" baseline="0" smtClean="0">
            <a:solidFill>
              <a:srgbClr val="000000"/>
            </a:solidFill>
            <a:latin typeface="Arial" pitchFamily="34" charset="0"/>
            <a:ea typeface="+mn-ea"/>
            <a:cs typeface="Arial" pitchFamily="34" charset="0"/>
          </a:endParaRPr>
        </a:p>
        <a:p>
          <a:pPr marL="0" marR="0" indent="0" defTabSz="914400" eaLnBrk="1" fontAlgn="auto" latinLnBrk="0" hangingPunct="1">
            <a:lnSpc>
              <a:spcPts val="9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Das Anforderungsniveau ist eine Kennzahl für die Komplexität der ausgeübten Tätigkeit. Sie ist immer für einen bestimmten Beruf typisch und außerdem unabhängig von der formalen Qualifikation einer Person. Zur Einstufung werden zwar die für die Ausübung des Berufs erforderlichen formalen Qualifikationen  herangezogen, informelle Bildung und/oder Berufserfahrung sind bei der Zuordnung aber ebenfalls von Bedeutung. I</a:t>
          </a:r>
          <a:r>
            <a:rPr lang="de-DE" sz="900" b="0" i="0" u="none" strike="noStrike" baseline="0">
              <a:solidFill>
                <a:srgbClr val="000000"/>
              </a:solidFill>
              <a:latin typeface="Arial" pitchFamily="34" charset="0"/>
              <a:ea typeface="+mn-ea"/>
              <a:cs typeface="Arial" pitchFamily="34" charset="0"/>
            </a:rPr>
            <a:t>n der KldB 2010 wird die Dimension über die </a:t>
          </a:r>
          <a:r>
            <a:rPr lang="de-DE" sz="900" b="1" i="0" u="none" strike="noStrike" baseline="0">
              <a:solidFill>
                <a:srgbClr val="000000"/>
              </a:solidFill>
              <a:latin typeface="Arial" pitchFamily="34" charset="0"/>
              <a:ea typeface="+mn-ea"/>
              <a:cs typeface="Arial" pitchFamily="34" charset="0"/>
            </a:rPr>
            <a:t>5. Stelle </a:t>
          </a:r>
          <a:r>
            <a:rPr lang="de-DE" sz="900" b="0" i="0" u="none" strike="noStrike" baseline="0">
              <a:solidFill>
                <a:srgbClr val="000000"/>
              </a:solidFill>
              <a:latin typeface="Arial" pitchFamily="34" charset="0"/>
              <a:ea typeface="+mn-ea"/>
              <a:cs typeface="Arial" pitchFamily="34" charset="0"/>
            </a:rPr>
            <a:t>(Berufsgattung) der zugeordneten Klassifikationskennziffer abgelesen. Beispiel:  der Einzelberuf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a:solidFill>
                <a:srgbClr val="000000"/>
              </a:solidFill>
              <a:latin typeface="Arial" pitchFamily="34" charset="0"/>
              <a:ea typeface="+mn-ea"/>
              <a:cs typeface="Arial" pitchFamily="34" charset="0"/>
            </a:rPr>
            <a:t>Bäcker/in" wird der Berufsgattung 2922</a:t>
          </a:r>
          <a:r>
            <a:rPr lang="de-DE" sz="900" b="1" i="0" u="none" strike="noStrike" baseline="0">
              <a:solidFill>
                <a:srgbClr val="000000"/>
              </a:solidFill>
              <a:latin typeface="Arial" pitchFamily="34" charset="0"/>
              <a:ea typeface="+mn-ea"/>
              <a:cs typeface="Arial" pitchFamily="34" charset="0"/>
            </a:rPr>
            <a:t>2</a:t>
          </a:r>
          <a:r>
            <a:rPr lang="de-DE" sz="900" b="0" i="0" u="none" strike="noStrike" baseline="0">
              <a:solidFill>
                <a:srgbClr val="000000"/>
              </a:solidFill>
              <a:latin typeface="Arial" pitchFamily="34" charset="0"/>
              <a:ea typeface="+mn-ea"/>
              <a:cs typeface="Arial" pitchFamily="34" charset="0"/>
            </a:rPr>
            <a:t> zugewiesen und hat damit das Anforderungsniveau 2.</a:t>
          </a:r>
        </a:p>
        <a:p>
          <a:pPr>
            <a:lnSpc>
              <a:spcPts val="900"/>
            </a:lnSpc>
          </a:pPr>
          <a:endParaRPr lang="de-DE" sz="900" b="0" i="0" u="none" strike="noStrike" baseline="0">
            <a:solidFill>
              <a:srgbClr val="000000"/>
            </a:solidFill>
            <a:latin typeface="Arial" pitchFamily="34" charset="0"/>
            <a:ea typeface="+mn-ea"/>
            <a:cs typeface="Arial" pitchFamily="34" charset="0"/>
          </a:endParaRPr>
        </a:p>
        <a:p>
          <a:pPr>
            <a:lnSpc>
              <a:spcPts val="900"/>
            </a:lnSpc>
          </a:pPr>
          <a:r>
            <a:rPr lang="de-DE" sz="900" b="0" i="0" u="none" strike="noStrike" baseline="0" smtClean="0">
              <a:solidFill>
                <a:srgbClr val="000000"/>
              </a:solidFill>
              <a:latin typeface="Arial" pitchFamily="34" charset="0"/>
              <a:ea typeface="+mn-ea"/>
              <a:cs typeface="Arial" pitchFamily="34" charset="0"/>
            </a:rPr>
            <a:t>Das Anforderungsniveau wird in vier Ausprägungsstufen erfasst. </a:t>
          </a:r>
          <a:r>
            <a:rPr lang="de-DE" sz="900" b="0" i="0" u="none" strike="noStrike" baseline="0">
              <a:solidFill>
                <a:srgbClr val="000000"/>
              </a:solidFill>
              <a:latin typeface="Arial" pitchFamily="34" charset="0"/>
              <a:ea typeface="+mn-ea"/>
              <a:cs typeface="Arial" pitchFamily="34" charset="0"/>
            </a:rPr>
            <a:t>Im Einzelnen folgt die Einteilung folgenden Grundsätzen:</a:t>
          </a:r>
        </a:p>
        <a:p>
          <a:pPr algn="l">
            <a:lnSpc>
              <a:spcPts val="800"/>
            </a:lnSpc>
          </a:pPr>
          <a:endParaRPr lang="de-DE" sz="900" b="1"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1: Helfer- und Anlerntätigkeiten</a:t>
          </a:r>
        </a:p>
        <a:p>
          <a:pPr algn="l">
            <a:lnSpc>
              <a:spcPts val="800"/>
            </a:lnSpc>
          </a:pPr>
          <a:r>
            <a:rPr lang="de-DE" sz="900" baseline="0" smtClean="0">
              <a:latin typeface="Arial" pitchFamily="34" charset="0"/>
              <a:ea typeface="+mn-ea"/>
              <a:cs typeface="Arial" pitchFamily="34" charset="0"/>
            </a:rPr>
            <a:t>Berufe, denen das Anforderungsniveau 1 zugeordnet wird, umfassen typischerweise einfache, wenig komplexe (Routine-)Tätigkeiten. Für die Ausübung dieser Tätigkeiten sind in der Regel keine oder nur geringe spezifische Fachkenntnisse erforderlich. Aufgrund der geringen Komplexität der Tätigkeiten wird i. d. R. kein formaler beruflicher Bildungsabschluss bzw. lediglich eine einjährige (geregelte) Berufsausbildung vorausgesetzt. Denn diese Tätigkeiten weisen eine geringere Komplexität vor als Tätigkeiten, die typischerweise von einer Fachkraft ausgeübt werden. Dem Anforderungsniveau 1 werden daher alle Helfer- und Anlerntätigkeiten sowie einjährige (geregelte) Berufsausbildungen zugeordnet. </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2: Fachlich ausgerichtete Tätigkeiten</a:t>
          </a:r>
        </a:p>
        <a:p>
          <a:pPr algn="l">
            <a:lnSpc>
              <a:spcPts val="900"/>
            </a:lnSpc>
          </a:pPr>
          <a:r>
            <a:rPr lang="de-DE" sz="900" baseline="0" smtClean="0">
              <a:latin typeface="Arial" pitchFamily="34" charset="0"/>
              <a:ea typeface="+mn-ea"/>
              <a:cs typeface="Arial" pitchFamily="34" charset="0"/>
            </a:rPr>
            <a:t>Berufe, denen das Anforderungsniveau 2 zugeordnet wird, sind gegenüber den Helfer- und Anlerntätigkeiten deutlich komplexer bzw. stärker fachlich ausgerichtet. Das bedeutet, für die sachgerechte Ausübung dieser Tätigkeiten werden fundierte Fachkenntnisse und Fertigkeiten vorausgesetzt. Das Anforderungsniveau 2 wird üblicherweise mit dem Abschluss einer zwei- bis dreijährigen Berufsausbildung erreicht. Eine entsprechende Berufserfahrung und/oder informelle berufliche Ausbildung werden als gleichwertig angesehen. Bei Anforderungsniveau 2 werden alle Berufe verortet, die hinsichtlich ihres Komplexitätsgrades der Tätigkeit einer Fachkraft entsprechen. </a:t>
          </a:r>
        </a:p>
        <a:p>
          <a:pPr algn="l">
            <a:lnSpc>
              <a:spcPts val="800"/>
            </a:lnSpc>
          </a:pPr>
          <a:endParaRPr lang="de-DE" sz="900" baseline="0" smtClean="0">
            <a:latin typeface="Arial" pitchFamily="34" charset="0"/>
            <a:ea typeface="+mn-ea"/>
            <a:cs typeface="Arial" pitchFamily="34" charset="0"/>
          </a:endParaRPr>
        </a:p>
        <a:p>
          <a:pPr algn="l">
            <a:lnSpc>
              <a:spcPts val="800"/>
            </a:lnSpc>
          </a:pPr>
          <a:r>
            <a:rPr lang="de-DE" sz="900" b="1" baseline="0" smtClean="0">
              <a:latin typeface="Arial" pitchFamily="34" charset="0"/>
              <a:ea typeface="+mn-ea"/>
              <a:cs typeface="Arial" pitchFamily="34" charset="0"/>
            </a:rPr>
            <a:t>Anforderungsniveau 3: Komplexe Spezialistentätigkeiten</a:t>
          </a:r>
        </a:p>
        <a:p>
          <a:pPr algn="l">
            <a:lnSpc>
              <a:spcPts val="800"/>
            </a:lnSpc>
          </a:pPr>
          <a:r>
            <a:rPr lang="de-DE" sz="900" baseline="0" smtClean="0">
              <a:latin typeface="Arial" pitchFamily="34" charset="0"/>
              <a:ea typeface="+mn-ea"/>
              <a:cs typeface="Arial" pitchFamily="34" charset="0"/>
            </a:rPr>
            <a:t>Die Berufe mit Anforderungsniveau 3 sind gegenüber den Berufen, die dem Anforderungsniveau 2 zugeordnet werden, deutlich komplexer und mit Spezialkenntnissen und -fertigkeiten verbunden. Die Anforderungen an das fachliche Wissen sind somit höher. Zudem erfordern die hier verorteten Berufe die Befähigung zur Bewältigung gehobener Fach- und Führungsaufgaben. Charakteristisch für die Berufe des Anforderungsniveaus 3 sind neben den jeweiligen Spezialistentätigkeiten Planungs- und Kontrolltätigkeiten, wie z. B. Arbeitsvorbereitung, Betriebsmitteleinsatzplanung sowie Qualitätsprüfung und -sicherung. Häufig werden die hierfür notwendigen Kenntnisse und Fertigkeiten im Rahmen einer beruflichen Fort- oder Weiterbildung vermittelt. Dem Anforderungsniveau 3 werden daher die Berufe zugeordnet, denen eine Meister- oder Technikerausbildung bzw. ein gleichwertiger Fachschul- oder Hochschulabschluss vorausgegangen ist. Häufig kann auch eine entsprechende Berufserfahrung und/oder informelle berufliche Ausbildung ausreichend für die Ausübung des Berufes sein.</a:t>
          </a:r>
        </a:p>
        <a:p>
          <a:pPr algn="l">
            <a:lnSpc>
              <a:spcPts val="900"/>
            </a:lnSpc>
          </a:pPr>
          <a:endParaRPr lang="de-DE" sz="900" baseline="0" smtClean="0">
            <a:latin typeface="Arial" pitchFamily="34" charset="0"/>
            <a:ea typeface="+mn-ea"/>
            <a:cs typeface="Arial" pitchFamily="34" charset="0"/>
          </a:endParaRPr>
        </a:p>
        <a:p>
          <a:pPr algn="l">
            <a:lnSpc>
              <a:spcPts val="900"/>
            </a:lnSpc>
          </a:pPr>
          <a:r>
            <a:rPr lang="de-DE" sz="900" b="1" baseline="0" smtClean="0">
              <a:latin typeface="Arial" pitchFamily="34" charset="0"/>
              <a:ea typeface="+mn-ea"/>
              <a:cs typeface="Arial" pitchFamily="34" charset="0"/>
            </a:rPr>
            <a:t>Anforderungsniveau 4: Hoch komplexe Tätigkeiten</a:t>
          </a:r>
        </a:p>
        <a:p>
          <a:pPr algn="l">
            <a:lnSpc>
              <a:spcPts val="900"/>
            </a:lnSpc>
          </a:pPr>
          <a:r>
            <a:rPr lang="de-DE" sz="900" baseline="0" smtClean="0">
              <a:latin typeface="Arial" pitchFamily="34" charset="0"/>
              <a:ea typeface="+mn-ea"/>
              <a:cs typeface="Arial" pitchFamily="34" charset="0"/>
            </a:rPr>
            <a:t>Dem Anforderungsniveau 4 werden die Berufe zugeordnet, deren Tätigkeitsbündel einen sehr hohen Komplexitätsgrad aufweisen bzw. ein entsprechend hohes Kenntnis- und Fertigkeitsniveau erfordern. Kennzeichnend für die Berufe des Anforderungsniveaus 4 sind hoch komplexe Tätigkeiten. Dazu zählen z. B. Entwicklungs-, Forschungs- und Diagnosetätigkeiten, Wissensvermittlung sowie Leitungs- und Führungsaufgaben innerhalb eines (großen) Unternehmens. In der Regel setzt die Ausübung dieser Berufe eine mindestens vierjährige Hochschulausbildung und/oder eine entsprechende Berufserfahrung voraus. Der typischerweise erforderliche berufliche Bildungsabschluss ist ein Hochschulabschluss (Masterabschluss, Diplom, Staatsexamen o. Ä.). Bei einigen Berufen bzw. Tätigkeiten kann auch die Anforderung einer Promotion bzw. Habilitation bestehen.</a:t>
          </a:r>
        </a:p>
        <a:p>
          <a:pPr marL="0" indent="0" algn="l">
            <a:lnSpc>
              <a:spcPts val="800"/>
            </a:lnSpc>
          </a:pPr>
          <a:endParaRPr lang="de-DE" sz="900" b="1" i="0" u="none" strike="noStrike" baseline="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a:solidFill>
                <a:srgbClr val="000000"/>
              </a:solidFill>
              <a:latin typeface="Arial" pitchFamily="34" charset="0"/>
              <a:ea typeface="+mn-ea"/>
              <a:cs typeface="Arial" pitchFamily="34" charset="0"/>
            </a:rPr>
            <a:t>Besonderheiten der Zuordnung im Vergleich zum allgemeinen Sprachgebrauch:</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Helfer</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 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Helferberufe</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smtClean="0">
              <a:latin typeface="Arial" pitchFamily="34" charset="0"/>
              <a:ea typeface="+mn-ea"/>
              <a:cs typeface="Arial" pitchFamily="34" charset="0"/>
            </a:rPr>
            <a:t> der KldB 2010 umfassen typischerweise einfache, wenig komplexe (Routine-)Tätigkeiten. Aufgrund der geringen Komplexität der Tätigkeiten wird ein formaler beruflicher Bildungsabschluss nicht oder nur in Grundzügen vorausgesetzt. </a:t>
          </a:r>
          <a:r>
            <a:rPr lang="de-DE" sz="900" baseline="0">
              <a:latin typeface="Arial" pitchFamily="34" charset="0"/>
              <a:ea typeface="+mn-ea"/>
              <a:cs typeface="Arial" pitchFamily="34" charset="0"/>
            </a:rPr>
            <a:t>Entsprechend wird Helfer- und Anlerntätigkeiten das Anforderungsniveau 1 zugeordnet. Dennoch umfasst das Anforderungsniveau 1 mehr Berufe, als im üblichen Sprachgebrauch unter Helfer i. S. v. ungelernter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Hilfskraft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aseline="0">
              <a:latin typeface="Arial" pitchFamily="34" charset="0"/>
              <a:ea typeface="+mn-ea"/>
              <a:cs typeface="Arial" pitchFamily="34" charset="0"/>
            </a:rPr>
            <a:t> verstanden wird. Nach der Definition und der Empfehlung des Bundesinstituts für berufliche Bildung (BiBB) werden auch alle einjährigen Berufsausbildungen, z. B. „Gesundheits- und Krankenpflegehelfer/in“, „Rettungsdiensthelfer/in“ und „Kindergartenhelfer/in“ dieser Kategorie zugeordnet. </a:t>
          </a:r>
          <a:endParaRPr lang="de-DE" sz="900" baseline="0" smtClean="0">
            <a:latin typeface="Arial" pitchFamily="34" charset="0"/>
            <a:ea typeface="+mn-ea"/>
            <a:cs typeface="Arial" pitchFamily="34" charset="0"/>
          </a:endParaRPr>
        </a:p>
        <a:p>
          <a:pPr algn="l">
            <a:lnSpc>
              <a:spcPts val="800"/>
            </a:lnSpc>
          </a:pPr>
          <a:r>
            <a:rPr lang="de-DE" sz="900" baseline="0" smtClean="0">
              <a:latin typeface="Arial" pitchFamily="34" charset="0"/>
              <a:ea typeface="+mn-ea"/>
              <a:cs typeface="Arial" pitchFamily="34" charset="0"/>
            </a:rPr>
            <a:t>Diese Berufe werden üblicherweise in der gleichen Berufsfachlichkeit (4-Steller) verortet wie die komplexeren, größtenteils darauf aufbauenden Fachkrafttätigkeiten (Anforderungsniveau 2). Somit wird z. B. der Beruf „Kindergartenhelfer/in“ dem gleichen 4-Steller (8311) „Berufe in der Kinderbetreuung und -erziehung“ zugeordnet wie der Beruf „Erzieher/in“ und mit Hilfe des Anforderungsniveaus (5. Stelle, Berufsgattung) von diesem abgegrenzt. </a:t>
          </a:r>
        </a:p>
        <a:p>
          <a:pPr marL="0" indent="0" algn="l">
            <a:lnSpc>
              <a:spcPts val="800"/>
            </a:lnSpc>
          </a:pPr>
          <a:endParaRPr lang="de-DE" sz="900" b="0" i="0" u="none" strike="noStrike" baseline="0">
            <a:solidFill>
              <a:srgbClr val="000000"/>
            </a:solidFill>
            <a:latin typeface="Arial" pitchFamily="34" charset="0"/>
            <a:ea typeface="+mn-ea"/>
            <a:cs typeface="Arial" pitchFamily="34" charset="0"/>
          </a:endParaRPr>
        </a:p>
        <a:p>
          <a:pPr marL="0" marR="0" indent="0" algn="l" defTabSz="914400" eaLnBrk="1" fontAlgn="auto" latinLnBrk="0" hangingPunct="1">
            <a:lnSpc>
              <a:spcPts val="800"/>
            </a:lnSpc>
            <a:spcBef>
              <a:spcPts val="0"/>
            </a:spcBef>
            <a:spcAft>
              <a:spcPts val="0"/>
            </a:spcAft>
            <a:buClrTx/>
            <a:buSzTx/>
            <a:buFontTx/>
            <a:buNone/>
            <a:tabLst/>
            <a:defRPr/>
          </a:pPr>
          <a:r>
            <a:rPr lang="de-DE" sz="900" b="0" i="1" u="none" strike="noStrike" baseline="0">
              <a:solidFill>
                <a:srgbClr val="000000"/>
              </a:solidFill>
              <a:latin typeface="Arial" pitchFamily="34" charset="0"/>
              <a:ea typeface="+mn-ea"/>
              <a:cs typeface="Arial" pitchFamily="34" charset="0"/>
            </a:rPr>
            <a:t>Besonderheit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Fachkraft</a:t>
          </a:r>
          <a:r>
            <a:rPr lang="de-DE" sz="900" baseline="0">
              <a:latin typeface="Arial" pitchFamily="34" charset="0"/>
              <a:ea typeface="+mn-ea"/>
              <a:cs typeface="Arial" pitchFamily="34" charset="0"/>
            </a:rPr>
            <a:t>“</a:t>
          </a:r>
          <a:r>
            <a:rPr lang="de-DE" sz="900" b="0" i="1" u="none" strike="noStrike" baseline="0">
              <a:solidFill>
                <a:srgbClr val="000000"/>
              </a:solidFill>
              <a:latin typeface="Arial" pitchFamily="34" charset="0"/>
              <a:ea typeface="+mn-ea"/>
              <a:cs typeface="Arial" pitchFamily="34" charset="0"/>
            </a:rPr>
            <a:t>in der KldB 2010 und im allgemeinen Sprachgebrauch</a:t>
          </a:r>
        </a:p>
        <a:p>
          <a:pPr marL="0" marR="0" indent="0" algn="l" defTabSz="914400" eaLnBrk="1" fontAlgn="auto" latinLnBrk="0" hangingPunct="1">
            <a:lnSpc>
              <a:spcPts val="800"/>
            </a:lnSpc>
            <a:spcBef>
              <a:spcPts val="0"/>
            </a:spcBef>
            <a:spcAft>
              <a:spcPts val="0"/>
            </a:spcAft>
            <a:buClrTx/>
            <a:buSzTx/>
            <a:buFontTx/>
            <a:buNone/>
            <a:tabLst/>
            <a:defRPr/>
          </a:pPr>
          <a:r>
            <a:rPr lang="de-DE" sz="900" b="0" i="0" u="none" strike="noStrike" baseline="0" smtClean="0">
              <a:solidFill>
                <a:srgbClr val="000000"/>
              </a:solidFill>
              <a:latin typeface="Arial" pitchFamily="34" charset="0"/>
              <a:ea typeface="+mn-ea"/>
              <a:cs typeface="Arial" pitchFamily="34" charset="0"/>
            </a:rPr>
            <a:t>Die Bezeichnung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im Sinne der KldB 2010 als Anforderungsniveau 2 unterscheidet sich von der im allgemeinen Sprachgebrauch verwendeten Definition von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Fachkräften</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als Anforderungsniveau 2 umfasst typischerweise fachlich ausgerichtete Tätigkeiten für Personen mit abgeschlossener zwei- bis dreijähriger Berufsausbildung. Unter dem allgemeinen Begriff </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Fachkraft</a:t>
          </a:r>
          <a:r>
            <a:rPr kumimoji="0" lang="de-DE"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t>
          </a:r>
          <a:r>
            <a:rPr lang="de-DE" sz="900" b="0" i="0" u="none" strike="noStrike" baseline="0" smtClean="0">
              <a:solidFill>
                <a:srgbClr val="000000"/>
              </a:solidFill>
              <a:latin typeface="Arial" pitchFamily="34" charset="0"/>
              <a:ea typeface="+mn-ea"/>
              <a:cs typeface="Arial" pitchFamily="34" charset="0"/>
            </a:rPr>
            <a:t> dagegen werden üblicherweise Berufe mit </a:t>
          </a:r>
          <a:r>
            <a:rPr lang="de-DE" sz="900" b="0" i="1" u="none" strike="noStrike" baseline="0" smtClean="0">
              <a:solidFill>
                <a:srgbClr val="000000"/>
              </a:solidFill>
              <a:latin typeface="Arial" pitchFamily="34" charset="0"/>
              <a:ea typeface="+mn-ea"/>
              <a:cs typeface="Arial" pitchFamily="34" charset="0"/>
            </a:rPr>
            <a:t>mindestens</a:t>
          </a:r>
          <a:r>
            <a:rPr lang="de-DE" sz="900" b="0" i="0" u="none" strike="noStrike" baseline="0" smtClean="0">
              <a:solidFill>
                <a:srgbClr val="000000"/>
              </a:solidFill>
              <a:latin typeface="Arial" pitchFamily="34" charset="0"/>
              <a:ea typeface="+mn-ea"/>
              <a:cs typeface="Arial" pitchFamily="34" charset="0"/>
            </a:rPr>
            <a:t> abgeschlossener Berufsausbildung verstanden. Dieses allgemeine Verständnis von Fachkraft umfasst also zusätzlich zu Tätigkeiten mit abgeschlossener Berufsausbildung auch Tätigkeiten mit höheren Abschlüssen bis hin zu Hochschulabschlüssen. In der KldB 2010 wäre dies näherungsweise über die Aggregation von Anforderungsniveau zwei bis vier, d. h. unter Ausschluss von Helfer- und Anlerntätigkeiten, nachzubilden.</a:t>
          </a: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endParaRPr lang="de-DE" sz="900" b="1" i="0" u="none" strike="noStrike" baseline="0" smtClean="0">
            <a:solidFill>
              <a:srgbClr val="000000"/>
            </a:solidFill>
            <a:latin typeface="Arial" pitchFamily="34" charset="0"/>
            <a:ea typeface="+mn-ea"/>
            <a:cs typeface="Arial" pitchFamily="34" charset="0"/>
          </a:endParaRPr>
        </a:p>
        <a:p>
          <a:pPr marL="0" indent="0" algn="l">
            <a:lnSpc>
              <a:spcPts val="800"/>
            </a:lnSpc>
          </a:pPr>
          <a:r>
            <a:rPr lang="de-DE" sz="900" b="1" i="0" u="none" strike="noStrike" baseline="0" smtClean="0">
              <a:solidFill>
                <a:srgbClr val="000000"/>
              </a:solidFill>
              <a:latin typeface="Arial" pitchFamily="34" charset="0"/>
              <a:ea typeface="+mn-ea"/>
              <a:cs typeface="Arial" pitchFamily="34" charset="0"/>
            </a:rPr>
            <a:t>Nähere Informationen, </a:t>
          </a:r>
          <a:r>
            <a:rPr lang="de-DE" sz="900" b="0" i="0" u="none" strike="noStrike" baseline="0" smtClean="0">
              <a:solidFill>
                <a:srgbClr val="000000"/>
              </a:solidFill>
              <a:latin typeface="Arial" pitchFamily="34" charset="0"/>
              <a:ea typeface="+mn-ea"/>
              <a:cs typeface="Arial" pitchFamily="34" charset="0"/>
            </a:rPr>
            <a:t>systematische Übersichten und Dokumentationen zur Entwicklung und Ausprägung des Anforderungsniveaus finden Sie im Internet unter:  </a:t>
          </a:r>
          <a:endParaRPr lang="de-DE" sz="900" b="1" i="0" u="none" strike="noStrike" baseline="0" smtClean="0">
            <a:solidFill>
              <a:srgbClr val="000000"/>
            </a:solidFill>
            <a:latin typeface="Arial" pitchFamily="34" charset="0"/>
            <a:ea typeface="+mn-ea"/>
            <a:cs typeface="Arial" pitchFamily="34" charset="0"/>
          </a:endParaRPr>
        </a:p>
        <a:p>
          <a:pPr algn="l" rtl="0">
            <a:lnSpc>
              <a:spcPts val="800"/>
            </a:lnSpc>
            <a:defRPr sz="1000"/>
          </a:pPr>
          <a:endParaRPr lang="de-DE" sz="900" b="0"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de-DE" sz="900" b="1" i="0" u="none" strike="noStrike" baseline="0">
              <a:solidFill>
                <a:srgbClr val="000000"/>
              </a:solidFill>
              <a:latin typeface="Arial" pitchFamily="34" charset="0"/>
              <a:cs typeface="Arial" pitchFamily="34" charset="0"/>
            </a:rPr>
            <a:t> </a:t>
          </a: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pitchFamily="34" charset="0"/>
            <a:cs typeface="Arial" pitchFamily="34" charset="0"/>
          </a:endParaRPr>
        </a:p>
        <a:p>
          <a:pPr algn="l" rtl="0">
            <a:lnSpc>
              <a:spcPts val="700"/>
            </a:lnSpc>
            <a:defRPr sz="1000"/>
          </a:pPr>
          <a:endParaRPr lang="de-DE" sz="900" b="1" i="0" u="none" strike="noStrike" baseline="0">
            <a:solidFill>
              <a:srgbClr val="000000"/>
            </a:solidFill>
            <a:latin typeface="Arial" pitchFamily="34" charset="0"/>
            <a:cs typeface="Arial" pitchFamily="34" charset="0"/>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900"/>
            </a:lnSpc>
            <a:defRPr sz="1000"/>
          </a:pPr>
          <a:endParaRPr lang="de-DE" sz="900" b="1" i="0" u="none" strike="noStrike" baseline="0">
            <a:solidFill>
              <a:srgbClr val="000000"/>
            </a:solidFill>
            <a:latin typeface="Arial"/>
            <a:cs typeface="Arial"/>
          </a:endParaRPr>
        </a:p>
        <a:p>
          <a:pPr algn="l" rtl="0">
            <a:lnSpc>
              <a:spcPts val="700"/>
            </a:lnSpc>
            <a:defRPr sz="1000"/>
          </a:pPr>
          <a:endParaRPr lang="de-DE" sz="900" b="1" i="0" u="none" strike="noStrike" baseline="0">
            <a:solidFill>
              <a:srgbClr val="000000"/>
            </a:solidFill>
            <a:latin typeface="Arial"/>
            <a:cs typeface="Arial"/>
          </a:endParaRPr>
        </a:p>
        <a:p>
          <a:pPr algn="l" rtl="0">
            <a:lnSpc>
              <a:spcPts val="800"/>
            </a:lnSpc>
            <a:defRPr sz="1000"/>
          </a:pPr>
          <a:endParaRPr lang="de-DE" sz="900" b="1" i="0" u="none" strike="noStrike" baseline="0">
            <a:solidFill>
              <a:srgbClr val="000000"/>
            </a:solidFill>
            <a:latin typeface="Arial"/>
            <a:cs typeface="Arial"/>
          </a:endParaRPr>
        </a:p>
      </xdr:txBody>
    </xdr:sp>
    <xdr:clientData/>
  </xdr:twoCellAnchor>
  <xdr:twoCellAnchor>
    <xdr:from>
      <xdr:col>3</xdr:col>
      <xdr:colOff>1784350</xdr:colOff>
      <xdr:row>2</xdr:row>
      <xdr:rowOff>0</xdr:rowOff>
    </xdr:from>
    <xdr:to>
      <xdr:col>4</xdr:col>
      <xdr:colOff>88900</xdr:colOff>
      <xdr:row>3</xdr:row>
      <xdr:rowOff>28575</xdr:rowOff>
    </xdr:to>
    <xdr:sp macro="" textlink="">
      <xdr:nvSpPr>
        <xdr:cNvPr id="5" name="Inhalt">
          <a:hlinkClick xmlns:r="http://schemas.openxmlformats.org/officeDocument/2006/relationships" r:id="rId2"/>
        </xdr:cNvPr>
        <xdr:cNvSpPr txBox="1"/>
      </xdr:nvSpPr>
      <xdr:spPr>
        <a:xfrm>
          <a:off x="6708775" y="6191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619125</xdr:colOff>
      <xdr:row>0</xdr:row>
      <xdr:rowOff>409575</xdr:rowOff>
    </xdr:to>
    <xdr:pic>
      <xdr:nvPicPr>
        <xdr:cNvPr id="35845"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xdr:row>
      <xdr:rowOff>0</xdr:rowOff>
    </xdr:from>
    <xdr:to>
      <xdr:col>7</xdr:col>
      <xdr:colOff>809625</xdr:colOff>
      <xdr:row>32</xdr:row>
      <xdr:rowOff>209550</xdr:rowOff>
    </xdr:to>
    <xdr:sp macro="" textlink="">
      <xdr:nvSpPr>
        <xdr:cNvPr id="3" name="Text Box 1"/>
        <xdr:cNvSpPr txBox="1">
          <a:spLocks noChangeArrowheads="1"/>
        </xdr:cNvSpPr>
      </xdr:nvSpPr>
      <xdr:spPr bwMode="auto">
        <a:xfrm>
          <a:off x="0" y="952500"/>
          <a:ext cx="6257925" cy="4743450"/>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1200" b="1" i="0" u="none" strike="noStrike" baseline="0">
              <a:solidFill>
                <a:srgbClr val="000000"/>
              </a:solidFill>
              <a:latin typeface="Arial"/>
              <a:cs typeface="Arial"/>
            </a:rPr>
            <a:t>Definition</a:t>
          </a:r>
        </a:p>
        <a:p>
          <a:pPr algn="just" rtl="0">
            <a:defRPr sz="1000"/>
          </a:pPr>
          <a:endParaRPr lang="de-DE" sz="1000" b="1"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Zielberuf</a:t>
          </a:r>
        </a:p>
        <a:p>
          <a:pPr algn="just" rtl="0">
            <a:defRPr sz="1000"/>
          </a:pPr>
          <a:r>
            <a:rPr lang="de-DE" sz="1000" b="0" i="0" u="none" strike="noStrike" baseline="0">
              <a:solidFill>
                <a:srgbClr val="000000"/>
              </a:solidFill>
              <a:latin typeface="Arial"/>
              <a:cs typeface="Arial"/>
            </a:rPr>
            <a:t>Auswertungen zu Arbeitslosen und Arbeitsuchenden geben Auskunft über den angestrebten Zielberuf des Kunden (unabhängig von der absolvierten Ausbildung und dem tatsächlichen Beruf bei Abgang aus Arbeitslosigkeit). Bei gemeldeten Arbeitsstellen erfolgt die Kategorisierung nach dem vom Arbeitgeber gewünschten Hauptberuf.</a:t>
          </a:r>
        </a:p>
        <a:p>
          <a:pPr algn="just" rtl="0">
            <a:defRPr sz="1000"/>
          </a:pPr>
          <a:endParaRPr lang="de-DE" sz="1000" b="0" i="0" u="none" strike="noStrike" baseline="0">
            <a:solidFill>
              <a:srgbClr val="000000"/>
            </a:solidFill>
            <a:latin typeface="Arial"/>
            <a:cs typeface="Arial"/>
          </a:endParaRPr>
        </a:p>
        <a:p>
          <a:pPr algn="just" rtl="0">
            <a:defRPr sz="1000"/>
          </a:pPr>
          <a:r>
            <a:rPr lang="de-DE" sz="1000" b="1" i="0" u="none" strike="noStrike" baseline="0">
              <a:solidFill>
                <a:srgbClr val="000000"/>
              </a:solidFill>
              <a:latin typeface="Arial"/>
              <a:cs typeface="Arial"/>
            </a:rPr>
            <a:t>Ausbildungsberuf</a:t>
          </a:r>
        </a:p>
        <a:p>
          <a:pPr algn="just" rtl="0">
            <a:defRPr sz="1000"/>
          </a:pPr>
          <a:r>
            <a:rPr lang="de-DE" sz="1000" b="0" i="0" u="none" strike="noStrike" baseline="0">
              <a:solidFill>
                <a:srgbClr val="000000"/>
              </a:solidFill>
              <a:latin typeface="Arial"/>
              <a:cs typeface="Arial"/>
            </a:rPr>
            <a:t>Der Ausbildungsberuf gibt Auskunft darüber, in welchem Ausbildungsberuf die letzte abgeschlossene Berufsausbildung eines Kunden erfolgt ist.</a:t>
          </a:r>
        </a:p>
        <a:p>
          <a:pPr algn="just" rtl="0">
            <a:defRPr sz="1000"/>
          </a:pPr>
          <a:endParaRPr lang="de-DE" sz="1000" b="0" i="0" u="none" strike="noStrike" baseline="0">
            <a:solidFill>
              <a:srgbClr val="000000"/>
            </a:solidFill>
            <a:latin typeface="Arial"/>
            <a:cs typeface="Arial"/>
          </a:endParaRPr>
        </a:p>
        <a:p>
          <a:pPr algn="just" rtl="0">
            <a:defRPr sz="1000"/>
          </a:pPr>
          <a:r>
            <a:rPr lang="de-DE" sz="1200" b="1" i="0" u="none" strike="noStrike" baseline="0">
              <a:solidFill>
                <a:srgbClr val="000000"/>
              </a:solidFill>
              <a:latin typeface="Arial"/>
              <a:cs typeface="Arial"/>
            </a:rPr>
            <a:t>Historie</a:t>
          </a:r>
        </a:p>
        <a:p>
          <a:pPr algn="just" rtl="0">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Bis April 2011 wurden in der Bundesagentur für Arbeit statistische Auswertungen nach dem Zielberuf ausschließlich anhand der </a:t>
          </a:r>
          <a:r>
            <a:rPr lang="de-DE" sz="1000" b="1">
              <a:latin typeface="Arial" pitchFamily="34" charset="0"/>
              <a:ea typeface="+mn-ea"/>
              <a:cs typeface="Arial" pitchFamily="34" charset="0"/>
            </a:rPr>
            <a:t>Klassifizierung</a:t>
          </a:r>
          <a:r>
            <a:rPr kumimoji="0" lang="de-DE" sz="1000" b="1" i="0" u="none" strike="noStrike" kern="0" cap="none" spc="0" normalizeH="0" baseline="0" noProof="0">
              <a:ln>
                <a:noFill/>
              </a:ln>
              <a:solidFill>
                <a:srgbClr val="000000"/>
              </a:solidFill>
              <a:effectLst/>
              <a:uLnTx/>
              <a:uFillTx/>
              <a:latin typeface="Arial"/>
              <a:ea typeface="+mn-ea"/>
              <a:cs typeface="Arial"/>
            </a:rPr>
            <a:t> der Berufe 1988 (KldB 1988) </a:t>
          </a:r>
          <a:r>
            <a:rPr kumimoji="0" lang="de-DE" sz="1000" b="0" i="0" u="none" strike="noStrike" kern="0" cap="none" spc="0" normalizeH="0" baseline="0" noProof="0">
              <a:ln>
                <a:noFill/>
              </a:ln>
              <a:solidFill>
                <a:srgbClr val="000000"/>
              </a:solidFill>
              <a:effectLst/>
              <a:uLnTx/>
              <a:uFillTx/>
              <a:latin typeface="Arial"/>
              <a:ea typeface="+mn-ea"/>
              <a:cs typeface="Arial"/>
            </a:rPr>
            <a:t>vorgenommen. Diese Klassifikation beruht in ihrer Gliederungsstruktur (mit Ausnahme der 4-stelligen Berufsklasse) auf der KldB aus dem Jahr 1970. Die Ebene der Berufsordnungen (3-Steller) ist seitdem unverändert und bildet somit die deutsche Berufsstruktur der 50er und 60er Jahre ab. Auswertungen des Statistischen Bundesamtes beruhten bisher auf einer KldB 1992. Um die heutigen komplexen Strukturen von Beruf und Beschäftigung national einheitlich abzubilden, wurde eine </a:t>
          </a:r>
          <a:r>
            <a:rPr kumimoji="0" lang="de-DE" sz="1000" b="1" i="0" u="none" strike="noStrike" kern="0" cap="none" spc="0" normalizeH="0" baseline="0" noProof="0">
              <a:ln>
                <a:noFill/>
              </a:ln>
              <a:solidFill>
                <a:srgbClr val="000000"/>
              </a:solidFill>
              <a:effectLst/>
              <a:uLnTx/>
              <a:uFillTx/>
              <a:latin typeface="Arial"/>
              <a:ea typeface="+mn-ea"/>
              <a:cs typeface="Arial"/>
            </a:rPr>
            <a:t>neue Klassifikation der Berufe (KldB 2010) </a:t>
          </a:r>
          <a:r>
            <a:rPr kumimoji="0" lang="de-DE" sz="1000" b="0" i="0" u="none" strike="noStrike" kern="0" cap="none" spc="0" normalizeH="0" baseline="0" noProof="0">
              <a:ln>
                <a:noFill/>
              </a:ln>
              <a:solidFill>
                <a:srgbClr val="000000"/>
              </a:solidFill>
              <a:effectLst/>
              <a:uLnTx/>
              <a:uFillTx/>
              <a:latin typeface="Arial"/>
              <a:ea typeface="+mn-ea"/>
              <a:cs typeface="Arial"/>
            </a:rPr>
            <a:t>entwickelt, durch die beide derzeit bestehenden nationalen Klassifikationen abgelöst werden. Zusätzlich besitzt die KldB 2010 eine hohe Kompatibilität zur internationalen Berufsklassifikation (ISCO-08), so dass die internationale Vergleichbarkeit von Berufsinformationen in den amtlichen Statistiken deutlich verbessert wird.</a:t>
          </a:r>
        </a:p>
        <a:p>
          <a:pPr marL="0" marR="0" indent="0" algn="just"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Die Struktur der KldB 2010 umfasst fünf Ebenen, die mit Hilfe eines numerischen Systems erfasst werden. Die oberen vier Ebenen sind berufsfachlich gegliedert. Erst auf der untersten Ebene (5-Steller) erfolgt die Ausdifferenzierung nach der zweiten Dimension - dem Anforderungsniveau (Finalversion).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Weiterführende Informationen zur Klassifikation und Entwicklung sind zu finden unter:</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editAs="oneCell">
    <xdr:from>
      <xdr:col>0</xdr:col>
      <xdr:colOff>0</xdr:colOff>
      <xdr:row>32</xdr:row>
      <xdr:rowOff>142876</xdr:rowOff>
    </xdr:from>
    <xdr:to>
      <xdr:col>7</xdr:col>
      <xdr:colOff>800100</xdr:colOff>
      <xdr:row>57</xdr:row>
      <xdr:rowOff>161926</xdr:rowOff>
    </xdr:to>
    <xdr:sp macro="" textlink="">
      <xdr:nvSpPr>
        <xdr:cNvPr id="4" name="Text Box 1"/>
        <xdr:cNvSpPr txBox="1">
          <a:spLocks noChangeArrowheads="1"/>
        </xdr:cNvSpPr>
      </xdr:nvSpPr>
      <xdr:spPr bwMode="auto">
        <a:xfrm>
          <a:off x="0" y="5629276"/>
          <a:ext cx="6248400" cy="4286250"/>
        </a:xfrm>
        <a:prstGeom prst="rect">
          <a:avLst/>
        </a:prstGeom>
        <a:noFill/>
        <a:ln w="9525" cap="rnd">
          <a:noFill/>
          <a:prstDash val="sysDot"/>
          <a:miter lim="800000"/>
          <a:headEnd/>
          <a:tailEnd/>
        </a:ln>
      </xdr:spPr>
      <xdr:txBody>
        <a:bodyPr vertOverflow="clip" wrap="square" lIns="27432" tIns="22860" rIns="27432" bIns="0" anchor="t" upright="1"/>
        <a:lstStyle/>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                                                        </a:t>
          </a:r>
          <a:r>
            <a:rPr lang="de-DE" sz="1000" b="0" i="0" u="none" strike="noStrike" baseline="0">
              <a:solidFill>
                <a:srgbClr val="000000"/>
              </a:solidFill>
              <a:latin typeface="Arial"/>
              <a:cs typeface="Arial"/>
            </a:rPr>
            <a:t>-&gt; Grundlagen -&gt; Klassifikation der Berufe -&gt; KldB 2010</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200" b="1" i="0" u="none" strike="noStrike" baseline="0">
              <a:solidFill>
                <a:srgbClr val="000000"/>
              </a:solidFill>
              <a:latin typeface="Arial"/>
              <a:cs typeface="Arial"/>
            </a:rPr>
            <a:t>Einschränkungen</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KldB 1988:</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rgbClr val="000000"/>
              </a:solidFill>
              <a:latin typeface="Arial"/>
              <a:cs typeface="Arial"/>
            </a:rPr>
            <a:t>Berichtsmonat September 2009 bis Mai/Juni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a:cs typeface="Arial"/>
            </a:rPr>
            <a:t>Im September 2009 konnten rund 260 Berufe (Helfertätigkeiten) nicht mehr als Zielberuf erfasst werden. Sie wurden im Erfassungssystem automatisiert 19 anderen Berufskategorien zugeordnet. Dadurch ergeben sich Verzerrungen auf allen Hierarchieebenen. Die Berichterstattung ist daher ab Berichtsmonat September 2009 bis Berichtsmonat Mai 2010 (Arbeitsstellen) bzw. Juni 2010 (Arbeitslose und Arbeitsuchende) nur für einen Teil der Berufskategorien möglich.</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de-DE" sz="1000" b="1" i="0" u="none" strike="noStrike" baseline="0">
              <a:solidFill>
                <a:sysClr val="windowText" lastClr="000000"/>
              </a:solidFill>
              <a:latin typeface="Arial" pitchFamily="34" charset="0"/>
              <a:ea typeface="+mn-ea"/>
              <a:cs typeface="Arial" pitchFamily="34" charset="0"/>
            </a:rPr>
            <a:t>Ab Mai 2011</a:t>
          </a:r>
          <a:endParaRPr lang="de-DE" sz="1000" b="0" i="0" u="none" strike="noStrike" baseline="0">
            <a:solidFill>
              <a:srgbClr val="000000"/>
            </a:solidFill>
            <a:latin typeface="Arial" pitchFamily="34" charset="0"/>
            <a:cs typeface="Arial" pitchFamily="34" charset="0"/>
          </a:endParaRPr>
        </a:p>
        <a:p>
          <a:r>
            <a:rPr lang="de-DE" sz="1000">
              <a:latin typeface="Arial" pitchFamily="34" charset="0"/>
              <a:ea typeface="+mn-ea"/>
              <a:cs typeface="Arial" pitchFamily="34" charset="0"/>
            </a:rPr>
            <a:t>Im Rahmen der Einführung der KldB 2010 wurde</a:t>
          </a:r>
          <a:r>
            <a:rPr lang="de-DE" sz="1000" baseline="0">
              <a:latin typeface="Arial" pitchFamily="34" charset="0"/>
              <a:ea typeface="+mn-ea"/>
              <a:cs typeface="Arial" pitchFamily="34" charset="0"/>
            </a:rPr>
            <a:t> eine Reduzierung der Helferberufe vorgenommen. Dadurch </a:t>
          </a:r>
          <a:r>
            <a:rPr lang="de-DE" sz="1000">
              <a:latin typeface="Arial" pitchFamily="34" charset="0"/>
              <a:ea typeface="+mn-ea"/>
              <a:cs typeface="Arial" pitchFamily="34" charset="0"/>
            </a:rPr>
            <a:t>sind die  Daten ab Mai 2011 in der KldB</a:t>
          </a:r>
          <a:r>
            <a:rPr lang="de-DE" sz="1000" baseline="0">
              <a:latin typeface="Arial" pitchFamily="34" charset="0"/>
              <a:ea typeface="+mn-ea"/>
              <a:cs typeface="Arial" pitchFamily="34" charset="0"/>
            </a:rPr>
            <a:t> 1988 </a:t>
          </a:r>
          <a:r>
            <a:rPr lang="de-DE" sz="1000">
              <a:latin typeface="Arial" pitchFamily="34" charset="0"/>
              <a:ea typeface="+mn-ea"/>
              <a:cs typeface="Arial" pitchFamily="34" charset="0"/>
            </a:rPr>
            <a:t>nicht mehr vergleichbar</a:t>
          </a:r>
          <a:r>
            <a:rPr lang="de-DE" sz="1000" baseline="0">
              <a:latin typeface="Arial" pitchFamily="34" charset="0"/>
              <a:ea typeface="+mn-ea"/>
              <a:cs typeface="Arial" pitchFamily="34" charset="0"/>
            </a:rPr>
            <a:t> mit </a:t>
          </a:r>
          <a:r>
            <a:rPr lang="de-DE" sz="1000">
              <a:latin typeface="Arial" pitchFamily="34" charset="0"/>
              <a:ea typeface="+mn-ea"/>
              <a:cs typeface="Arial" pitchFamily="34" charset="0"/>
            </a:rPr>
            <a:t>früheren Monaten. Bei entsprechenden Zeitreihenauswertungen werden daher</a:t>
          </a:r>
          <a:r>
            <a:rPr lang="de-DE" sz="1000" baseline="0">
              <a:latin typeface="Arial" pitchFamily="34" charset="0"/>
              <a:ea typeface="+mn-ea"/>
              <a:cs typeface="Arial" pitchFamily="34" charset="0"/>
            </a:rPr>
            <a:t> a</a:t>
          </a:r>
          <a:r>
            <a:rPr lang="de-DE" sz="1000">
              <a:latin typeface="Arial" pitchFamily="34" charset="0"/>
              <a:ea typeface="+mn-ea"/>
              <a:cs typeface="Arial" pitchFamily="34" charset="0"/>
            </a:rPr>
            <a:t>lle Helfertätigkeiten grundsätzlich aus der Betrachtung ausgeschlossen. Auswertungen nach der KldB 2010</a:t>
          </a:r>
          <a:r>
            <a:rPr lang="de-DE" sz="1000" baseline="0">
              <a:latin typeface="Arial" pitchFamily="34" charset="0"/>
              <a:ea typeface="+mn-ea"/>
              <a:cs typeface="Arial" pitchFamily="34" charset="0"/>
            </a:rPr>
            <a:t> sind von der Problematik nicht betroffen.</a:t>
          </a:r>
        </a:p>
        <a:p>
          <a:endParaRPr lang="de-DE" sz="1000" baseline="0">
            <a:latin typeface="Arial" pitchFamily="34" charset="0"/>
            <a:ea typeface="+mn-ea"/>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KldB 2010:</a:t>
          </a:r>
          <a:endParaRPr lang="de-DE" sz="1000">
            <a:latin typeface="Arial" pitchFamily="34" charset="0"/>
            <a:cs typeface="Arial" pitchFamily="34" charset="0"/>
          </a:endParaRPr>
        </a:p>
        <a:p>
          <a:pPr rtl="0" eaLnBrk="1" fontAlgn="base" latinLnBrk="0" hangingPunct="1"/>
          <a:endParaRPr lang="de-DE" sz="1000" b="0" i="0" baseline="0">
            <a:latin typeface="Arial" pitchFamily="34" charset="0"/>
            <a:ea typeface="+mn-ea"/>
            <a:cs typeface="Arial" pitchFamily="34" charset="0"/>
          </a:endParaRPr>
        </a:p>
        <a:p>
          <a:pPr rtl="0" eaLnBrk="1" fontAlgn="auto" latinLnBrk="0" hangingPunct="1"/>
          <a:r>
            <a:rPr lang="de-DE" sz="1000" b="1" i="0" baseline="0">
              <a:latin typeface="Arial" pitchFamily="34" charset="0"/>
              <a:ea typeface="+mn-ea"/>
              <a:cs typeface="Arial" pitchFamily="34" charset="0"/>
            </a:rPr>
            <a:t>Berichtsmonat September 2009 bis Mai/Juni 2010</a:t>
          </a:r>
          <a:endParaRPr lang="de-DE" sz="1000">
            <a:latin typeface="Arial" pitchFamily="34" charset="0"/>
            <a:cs typeface="Arial" pitchFamily="34" charset="0"/>
          </a:endParaRPr>
        </a:p>
        <a:p>
          <a:pPr rtl="0" eaLnBrk="1" fontAlgn="auto" latinLnBrk="0" hangingPunct="1"/>
          <a:r>
            <a:rPr lang="de-DE" sz="1000" b="0" i="0" baseline="0">
              <a:latin typeface="Arial" pitchFamily="34" charset="0"/>
              <a:ea typeface="+mn-ea"/>
              <a:cs typeface="Arial" pitchFamily="34" charset="0"/>
            </a:rPr>
            <a:t>Der oben beschriebene Sachverhalt wirkt sich auch auf Daten nach der KldB 2010 aus. Daher werden bei Auswertungen, die sich auf die Berichtsmonate September 2009 bis Mai 2010 (Arbeitsstellen) bzw. Juni 2010 (Arbeitslose und Arbeitsuchende) beziehen, alle Helfertätigkeiten ausgeschlossen.</a:t>
          </a:r>
          <a:endParaRPr lang="de-DE" sz="1000">
            <a:latin typeface="Arial" pitchFamily="34" charset="0"/>
            <a:cs typeface="Arial" pitchFamily="34" charset="0"/>
          </a:endParaRPr>
        </a:p>
        <a:p>
          <a:endParaRPr lang="de-DE" sz="1000">
            <a:latin typeface="Arial" pitchFamily="34" charset="0"/>
            <a:ea typeface="+mn-ea"/>
            <a:cs typeface="Arial" pitchFamily="34" charset="0"/>
          </a:endParaRPr>
        </a:p>
        <a:p>
          <a:r>
            <a:rPr lang="de-DE" sz="1000">
              <a:latin typeface="Arial" pitchFamily="34" charset="0"/>
              <a:ea typeface="+mn-ea"/>
              <a:cs typeface="Arial" pitchFamily="34" charset="0"/>
            </a:rPr>
            <a:t> </a:t>
          </a:r>
        </a:p>
        <a:p>
          <a:endParaRPr lang="de-DE" sz="1000">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a:p>
          <a:pPr algn="just" rtl="0">
            <a:defRPr sz="1000"/>
          </a:pPr>
          <a:endParaRPr lang="de-DE" sz="1000" b="1" i="0" u="none" strike="noStrike" baseline="0">
            <a:solidFill>
              <a:srgbClr val="000000"/>
            </a:solidFill>
            <a:latin typeface="Arial"/>
            <a:cs typeface="Arial"/>
          </a:endParaRPr>
        </a:p>
      </xdr:txBody>
    </xdr:sp>
    <xdr:clientData/>
  </xdr:twoCellAnchor>
  <xdr:twoCellAnchor>
    <xdr:from>
      <xdr:col>6</xdr:col>
      <xdr:colOff>546100</xdr:colOff>
      <xdr:row>2</xdr:row>
      <xdr:rowOff>0</xdr:rowOff>
    </xdr:from>
    <xdr:to>
      <xdr:col>8</xdr:col>
      <xdr:colOff>88900</xdr:colOff>
      <xdr:row>3</xdr:row>
      <xdr:rowOff>28575</xdr:rowOff>
    </xdr:to>
    <xdr:sp macro="" textlink="">
      <xdr:nvSpPr>
        <xdr:cNvPr id="6" name="Inhalt">
          <a:hlinkClick xmlns:r="http://schemas.openxmlformats.org/officeDocument/2006/relationships" r:id="rId2"/>
        </xdr:cNvPr>
        <xdr:cNvSpPr txBox="1"/>
      </xdr:nvSpPr>
      <xdr:spPr>
        <a:xfrm>
          <a:off x="5156200" y="5905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57150</xdr:colOff>
      <xdr:row>0</xdr:row>
      <xdr:rowOff>38100</xdr:rowOff>
    </xdr:from>
    <xdr:to>
      <xdr:col>1</xdr:col>
      <xdr:colOff>352425</xdr:colOff>
      <xdr:row>0</xdr:row>
      <xdr:rowOff>428625</xdr:rowOff>
    </xdr:to>
    <xdr:pic>
      <xdr:nvPicPr>
        <xdr:cNvPr id="2" name="Picture 1"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9527</xdr:colOff>
      <xdr:row>3</xdr:row>
      <xdr:rowOff>133349</xdr:rowOff>
    </xdr:from>
    <xdr:ext cx="5543548" cy="2971801"/>
    <xdr:sp macro="" textlink="">
      <xdr:nvSpPr>
        <xdr:cNvPr id="3" name="Textfeld 2"/>
        <xdr:cNvSpPr txBox="1"/>
      </xdr:nvSpPr>
      <xdr:spPr>
        <a:xfrm>
          <a:off x="1619252" y="942974"/>
          <a:ext cx="5543548" cy="2971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Mit dem Berichtsmonat Juli 2011 beginnt die Statistik der Bundesagentur für Arbeit eine regelmäßige monatliche Berichterstattung zu Arbeitsuchenden, Arbeitslosen und gemeldeten Arbeitsstellen nach der neuen Klassifikation der Berufe 2010. Zunächst erfolgt die Bereitstellung der Daten parallel zur Berichterstattung nach der Klassifizierung der Berufe 1988, um den Datennutzern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eine ausreichende Übergangszeit zu gewährleisten, sich mit der neuen Struktur der KldB 2010</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vertraut zu machen.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Außerdem erfolgt der Umstieg auf die KldB 2010 in der Beschäftigungsstatistik</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voraussichtlich erst in der 2. Hälfte 2012, so dass Vergleiche zwischen Beschäftigten, Arbeitsstellen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und Arbeitsuchenden/Arbeitslosen, wenn überhaupt, weiterhin nur nach der KldB 88 möglich sind.</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Regional gegliedert finden sich im vorliegenden Produkt sehr detaillierte Berufedaten für Deutsch-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land, West- und Ostdeutschland. Bei Bundesländern kommt eine grobere Darstellung zur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Anwendung, um auch bei kleineren Ländern wie Bremen oder Saarland einigermaßen statistisch</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sinnvolle Zellenbesetzungen (Füllgrad) erreichen zu können. </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Für Deutschland, West- und Ostdeutschland werden alle Berufsbereiche, -hauptgruppen sowie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-gruppen berichtet, Berufsuntergruppen sowie -gattungen sind nicht durchgängig berücksichtigt,</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sondern nur als positive Auswahl bei ausreichender Fallzahl.</a:t>
          </a:r>
          <a:r>
            <a:rPr lang="de-DE" sz="900">
              <a:latin typeface="Arial" panose="020B0604020202020204" pitchFamily="34" charset="0"/>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Bundesländern sind Berufsbereiche und -hauptgruppen vollständig enthalten, während feinere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Untergliederungen nur ausgewählt berichtet werden, um sinnvolle Zellenbesetzungen ge-</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währleisten zu können.</a:t>
          </a:r>
          <a:r>
            <a:rPr lang="de-DE" sz="900">
              <a:latin typeface="Arial" panose="020B0604020202020204" pitchFamily="34" charset="0"/>
              <a:cs typeface="Arial" panose="020B0604020202020204" pitchFamily="34" charset="0"/>
            </a:rPr>
            <a:t> </a:t>
          </a:r>
          <a:r>
            <a:rPr lang="de-DE" sz="900" b="0" i="0" u="none" strike="noStrike">
              <a:solidFill>
                <a:schemeClr val="tx1"/>
              </a:solidFill>
              <a:effectLst/>
              <a:latin typeface="Arial" panose="020B0604020202020204" pitchFamily="34" charset="0"/>
              <a:ea typeface="+mn-ea"/>
              <a:cs typeface="Arial" panose="020B0604020202020204" pitchFamily="34" charset="0"/>
            </a:rPr>
            <a:t>Der Berufsbereich 0 (Militär) wird nur für Deutschland gezeigt.</a:t>
          </a:r>
          <a:r>
            <a:rPr lang="de-DE" sz="900">
              <a:latin typeface="Arial" panose="020B0604020202020204" pitchFamily="34" charset="0"/>
              <a:cs typeface="Arial" panose="020B0604020202020204" pitchFamily="34" charset="0"/>
            </a:rPr>
            <a:t> </a:t>
          </a:r>
        </a:p>
      </xdr:txBody>
    </xdr:sp>
    <xdr:clientData/>
  </xdr:oneCellAnchor>
  <xdr:oneCellAnchor>
    <xdr:from>
      <xdr:col>1</xdr:col>
      <xdr:colOff>76200</xdr:colOff>
      <xdr:row>23</xdr:row>
      <xdr:rowOff>142875</xdr:rowOff>
    </xdr:from>
    <xdr:ext cx="5543548" cy="923925"/>
    <xdr:sp macro="" textlink="">
      <xdr:nvSpPr>
        <xdr:cNvPr id="4" name="Textfeld 3"/>
        <xdr:cNvSpPr txBox="1"/>
      </xdr:nvSpPr>
      <xdr:spPr>
        <a:xfrm>
          <a:off x="1685925" y="4191000"/>
          <a:ext cx="5543548" cy="923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Daten nach der KldB 2010 stehen für Arbeitslose und gemeldete Arbeitsstellen grundsätzlich ab  Januar 2007 und für Arbeitsuchende ab Januar 2008 zur Verfügung. Arbeitsuchende und Arbeits- lose basieren auf der integrierten Arbeitsmarktstatistik inklusive Daten zugelassener kommunaler Träger (siehe dazu auch Anmerkungen bei Punkt "Keine Angabe-Fälle" weiter unten), während gemeldete Arbeitsstellen nur die der Bundesagentur für Arbeit gemeldeten Stellen bezeichnen (vgl. Glossar </a:t>
          </a:r>
          <a:r>
            <a:rPr lang="de-DE" sz="900" b="1" i="0" u="none" strike="noStrike">
              <a:solidFill>
                <a:schemeClr val="tx1"/>
              </a:solidFill>
              <a:effectLst/>
              <a:latin typeface="Arial" panose="020B0604020202020204" pitchFamily="34" charset="0"/>
              <a:ea typeface="+mn-ea"/>
              <a:cs typeface="Arial" panose="020B0604020202020204" pitchFamily="34" charset="0"/>
            </a:rPr>
            <a:t>Gemeldete Arbeitsstellen</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xdr:txBody>
    </xdr:sp>
    <xdr:clientData/>
  </xdr:oneCellAnchor>
  <xdr:oneCellAnchor>
    <xdr:from>
      <xdr:col>1</xdr:col>
      <xdr:colOff>0</xdr:colOff>
      <xdr:row>31</xdr:row>
      <xdr:rowOff>0</xdr:rowOff>
    </xdr:from>
    <xdr:ext cx="5638801" cy="3048000"/>
    <xdr:sp macro="" textlink="">
      <xdr:nvSpPr>
        <xdr:cNvPr id="5" name="Textfeld 4"/>
        <xdr:cNvSpPr txBox="1"/>
      </xdr:nvSpPr>
      <xdr:spPr>
        <a:xfrm>
          <a:off x="1609725" y="5343525"/>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Zeitreihenvergleiche nach der KldB 2010 sind generell ab dem Zeitpunkt der jeweiligen  Verfügbarkeit möglich. Probleme bestehen bei Helferberufen für den Zeitraum von September 2009 bis Juni 2010 für Bestandszahlen, sowie für Zugangszahlen von September 2009 bis November 2009.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Vergleichbarkeit von Daten zu Helferberufen aus den genannten Perioden mit Zeiträumen vorher oder nachher ist eingeschränkt, da tatsächliche Veränderungen am Arbeitsmarkt durch statistisch bedingte Umgruppierungen überlagert sein können. Eine beeinträchtigte Vergleichbarkeit kann auch Berufeaggregate (Berufsbereiche bis Berufsuntergruppen) betreffen. Zeitreihenvergleiche mit dieser Periode sind somit nur für Fachkräfte und höhere Qualifikationen aussagekräftig.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Darüber hinaus siehe nachstehend </a:t>
          </a:r>
          <a:r>
            <a:rPr lang="de-DE" sz="900" b="1" i="0" u="none" strike="noStrike">
              <a:solidFill>
                <a:schemeClr val="tx1"/>
              </a:solidFill>
              <a:effectLst/>
              <a:latin typeface="Arial" panose="020B0604020202020204" pitchFamily="34" charset="0"/>
              <a:ea typeface="+mn-ea"/>
              <a:cs typeface="Arial" panose="020B0604020202020204" pitchFamily="34" charset="0"/>
            </a:rPr>
            <a:t>"Keine Angabe-Fälle"</a:t>
          </a:r>
          <a:r>
            <a:rPr lang="de-DE" sz="900" b="0" i="0" u="none" strike="noStrike">
              <a:solidFill>
                <a:schemeClr val="tx1"/>
              </a:solidFill>
              <a:effectLst/>
              <a:latin typeface="Arial" panose="020B0604020202020204" pitchFamily="34" charset="0"/>
              <a:ea typeface="+mn-ea"/>
              <a:cs typeface="Arial" panose="020B0604020202020204" pitchFamily="34" charset="0"/>
            </a:rPr>
            <a: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In periodischen Abständen wird in der Klassifizierung der Berufe 2010 die Zuordnung von Einzelberufen  überprüft. Dabei werden im Rahmen der Überarbeitung nicht nur Änderungen hinsichtlich des  Anforderungsniveaus vorgenommen, es können auch Berufspositionen einer anderen Berufsgattung  (5-Steller) zugeordnet werden (z.B. im Januar 2016: Wechsel der Multimedia-Projektleiter/in von 43194  nach 92304). Wie im Beispiel gezeigt, sind Wechsel zwischen Berufsbereichen möglich und können im  Zeitverlauf zu geringen Verschiebungen führen.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Zeitreihenvergleichen mit der grundsätzlich anders konzipierten Klassifizierung der Berufe 88 (KldB 88) ist mit Brüchen zu rechnen. Weitergehende Informationen finden Sie dazu im Methodenbericht etc. </a:t>
          </a:r>
          <a:r>
            <a:rPr lang="de-DE" sz="900" b="1" i="0" u="none" strike="noStrike">
              <a:solidFill>
                <a:schemeClr val="tx1"/>
              </a:solidFill>
              <a:effectLst/>
              <a:latin typeface="Arial" panose="020B0604020202020204" pitchFamily="34" charset="0"/>
              <a:ea typeface="+mn-ea"/>
              <a:cs typeface="Arial" panose="020B0604020202020204" pitchFamily="34" charset="0"/>
            </a:rPr>
            <a:t>(siehe Statistik-Infoseite). </a:t>
          </a:r>
          <a:r>
            <a:rPr lang="de-DE" sz="900" b="0" i="0" u="none" strike="noStrike">
              <a:solidFill>
                <a:schemeClr val="tx1"/>
              </a:solidFill>
              <a:effectLst/>
              <a:latin typeface="Arial" panose="020B0604020202020204" pitchFamily="34" charset="0"/>
              <a:ea typeface="+mn-ea"/>
              <a:cs typeface="Arial" panose="020B0604020202020204" pitchFamily="34" charset="0"/>
            </a:rPr>
            <a:t>Für Umsteigeschlüssel bzw. -tabellen finden sich dort ebenfalls Verweise. </a:t>
          </a:r>
        </a:p>
        <a:p>
          <a:pPr algn="just"/>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52</xdr:row>
      <xdr:rowOff>0</xdr:rowOff>
    </xdr:from>
    <xdr:ext cx="5638801" cy="3048000"/>
    <xdr:sp macro="" textlink="">
      <xdr:nvSpPr>
        <xdr:cNvPr id="6" name="Textfeld 5"/>
        <xdr:cNvSpPr txBox="1"/>
      </xdr:nvSpPr>
      <xdr:spPr>
        <a:xfrm>
          <a:off x="1609725" y="8782050"/>
          <a:ext cx="5638801" cy="304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der Interpretation von Entwicklungen über die Zeit sollte die Kategorie "keine Angabe"  berücksichtigt werden, da Konstellationen denkbar sind, bei denen Veränderungen (wenigstens teilweise) aus einer besseren oder schlechteren Erfassung resultieren können. Die Größenordnung kann in etwa jeweils der letzten Zeile jeder Datentabelle entnommen werden.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Die KldB 88 beinhaltet sog. "Restkategorien", z. B. "Hilfsarbeiter ohne nähere Angaben" oder  "Sonstige Arbeitskräfte". Die KldB 2010 verzichtet auf solche Kategorien, so dass durch die  Umstellung Personen oder Arbeitsstellen aus diesen Kategorien zunächst unter "keine Angabe" geführt werden. Zukünftig erfolgt eine Zuordnung anhand der neuen Berufskategorien, bei Alt- fällen sukzessive. Die Ursache betrifft Arbeitsuchende/Arbeitslose und Arbeitsstellen mit abnehmender Intensität. </a:t>
          </a: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endParaRPr lang="de-DE" sz="900" b="0" i="0" u="none" strike="noStrike">
            <a:solidFill>
              <a:schemeClr val="tx1"/>
            </a:solidFill>
            <a:effectLst/>
            <a:latin typeface="Arial" panose="020B0604020202020204" pitchFamily="34" charset="0"/>
            <a:ea typeface="+mn-ea"/>
            <a:cs typeface="Arial" panose="020B0604020202020204" pitchFamily="34" charset="0"/>
          </a:endParaRP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Bei Datenlieferungen von zugelassenen kommunalen Trägern kann es temporär zu (Teil-)Datenausfällen kommen, welche dazu führen dass in diesem Monat die betroffenen Personen beim Merkmal "Ziel- beruf" unter "keine Angabe" geführt werden. Daraus resultiert ein möglicher, monatlich etwas  variierender Erfassungsgrad. Die Ursache betrifft nur Arbeitsuchende und Arbeitslose. </a:t>
          </a:r>
        </a:p>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Ein weiterer Grund liegt in Umständen, dass zum statistischen Stichtag kein Zielberuf angegeben werden kann, da etwa die Meldung arbeitsuchend/arbeitslos zwar noch rechtzeitig erfolgte, aber noch kein Vermittlungsgespräch mit der Festlegung eines etwaigen Zielberufs durchgeführt wurde. Die Ursache betrifft Arbeitsuchende und Arbeitslose</a:t>
          </a:r>
          <a:r>
            <a:rPr lang="de-DE" sz="1100" b="0" i="0" u="none" strike="noStrike">
              <a:solidFill>
                <a:schemeClr val="tx1"/>
              </a:solidFill>
              <a:effectLst/>
              <a:latin typeface="+mn-lt"/>
              <a:ea typeface="+mn-ea"/>
              <a:cs typeface="+mn-cs"/>
            </a:rPr>
            <a:t>.</a:t>
          </a:r>
          <a:endParaRPr lang="de-DE" sz="900">
            <a:latin typeface="Arial" panose="020B0604020202020204" pitchFamily="34" charset="0"/>
            <a:cs typeface="Arial" panose="020B0604020202020204" pitchFamily="34" charset="0"/>
          </a:endParaRPr>
        </a:p>
      </xdr:txBody>
    </xdr:sp>
    <xdr:clientData/>
  </xdr:oneCellAnchor>
  <xdr:oneCellAnchor>
    <xdr:from>
      <xdr:col>1</xdr:col>
      <xdr:colOff>0</xdr:colOff>
      <xdr:row>72</xdr:row>
      <xdr:rowOff>0</xdr:rowOff>
    </xdr:from>
    <xdr:ext cx="5638801" cy="495300"/>
    <xdr:sp macro="" textlink="">
      <xdr:nvSpPr>
        <xdr:cNvPr id="7" name="Textfeld 6"/>
        <xdr:cNvSpPr txBox="1"/>
      </xdr:nvSpPr>
      <xdr:spPr>
        <a:xfrm>
          <a:off x="1609725" y="12020550"/>
          <a:ext cx="5638801"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de-DE" sz="900" b="0" i="0" u="none" strike="noStrike">
              <a:solidFill>
                <a:schemeClr val="tx1"/>
              </a:solidFill>
              <a:effectLst/>
              <a:latin typeface="Arial" panose="020B0604020202020204" pitchFamily="34" charset="0"/>
              <a:ea typeface="+mn-ea"/>
              <a:cs typeface="Arial" panose="020B0604020202020204" pitchFamily="34" charset="0"/>
            </a:rPr>
            <a:t>Weitergehende Daten nach der KldB 2010, z. B. detailliertere Berufe für Bundesländer, Daten  für Agenturbezirke oder Kreise bzw. kreisfreie Städte, Kombinationen mit weiteren Merkmalen usw. können im Rahmen von Datenanfragen gesondert angefordert werden. </a:t>
          </a:r>
        </a:p>
      </xdr:txBody>
    </xdr:sp>
    <xdr:clientData/>
  </xdr:one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1524000</xdr:colOff>
      <xdr:row>0</xdr:row>
      <xdr:rowOff>381000</xdr:rowOff>
    </xdr:to>
    <xdr:pic>
      <xdr:nvPicPr>
        <xdr:cNvPr id="34818"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3848100</xdr:colOff>
      <xdr:row>1</xdr:row>
      <xdr:rowOff>95250</xdr:rowOff>
    </xdr:from>
    <xdr:to>
      <xdr:col>6</xdr:col>
      <xdr:colOff>66675</xdr:colOff>
      <xdr:row>3</xdr:row>
      <xdr:rowOff>95250</xdr:rowOff>
    </xdr:to>
    <xdr:sp macro="" textlink="">
      <xdr:nvSpPr>
        <xdr:cNvPr id="3" name="Inhalt">
          <a:hlinkClick xmlns:r="http://schemas.openxmlformats.org/officeDocument/2006/relationships" r:id="rId2"/>
        </xdr:cNvPr>
        <xdr:cNvSpPr txBox="1"/>
      </xdr:nvSpPr>
      <xdr:spPr>
        <a:xfrm>
          <a:off x="9705975" y="504825"/>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xdr:row>
      <xdr:rowOff>38098</xdr:rowOff>
    </xdr:from>
    <xdr:to>
      <xdr:col>7</xdr:col>
      <xdr:colOff>790575</xdr:colOff>
      <xdr:row>20</xdr:row>
      <xdr:rowOff>390525</xdr:rowOff>
    </xdr:to>
    <xdr:sp macro="" textlink="">
      <xdr:nvSpPr>
        <xdr:cNvPr id="2" name="Text Box 1"/>
        <xdr:cNvSpPr txBox="1">
          <a:spLocks noChangeArrowheads="1"/>
        </xdr:cNvSpPr>
      </xdr:nvSpPr>
      <xdr:spPr bwMode="auto">
        <a:xfrm>
          <a:off x="0" y="971548"/>
          <a:ext cx="5476875" cy="2943227"/>
        </a:xfrm>
        <a:prstGeom prst="rect">
          <a:avLst/>
        </a:prstGeom>
        <a:noFill/>
        <a:ln w="9525" cap="rnd">
          <a:noFill/>
          <a:prstDash val="sysDot"/>
          <a:miter lim="800000"/>
          <a:headEnd/>
          <a:tailEnd/>
        </a:ln>
      </xdr:spPr>
      <xdr:txBody>
        <a:bodyPr vertOverflow="clip" wrap="square" lIns="27432" tIns="22860" rIns="27432" bIns="0" anchor="t" upright="1"/>
        <a:lstStyle/>
        <a:p>
          <a:pPr algn="just" rtl="0">
            <a:defRPr sz="1000"/>
          </a:pPr>
          <a:r>
            <a:rPr lang="de-DE" sz="900" b="1" i="0" u="none" strike="noStrike" baseline="0">
              <a:solidFill>
                <a:srgbClr val="000000"/>
              </a:solidFill>
              <a:latin typeface="Arial"/>
              <a:cs typeface="Arial"/>
            </a:rPr>
            <a:t>Kurzbeschreibung</a:t>
          </a:r>
        </a:p>
        <a:p>
          <a:pPr algn="just" rtl="0">
            <a:defRPr sz="1000"/>
          </a:pPr>
          <a:endParaRPr lang="de-DE" sz="900" b="1"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1">
              <a:latin typeface="Arial" pitchFamily="34" charset="0"/>
              <a:cs typeface="Arial" pitchFamily="34" charset="0"/>
            </a:rPr>
            <a:t>Pendler </a:t>
          </a:r>
          <a:r>
            <a:rPr lang="de-DE" sz="900">
              <a:latin typeface="Arial" pitchFamily="34" charset="0"/>
              <a:cs typeface="Arial" pitchFamily="34" charset="0"/>
            </a:rPr>
            <a:t>sind in der Beschäftigungsstatistik</a:t>
          </a:r>
          <a:r>
            <a:rPr lang="de-DE" sz="900" baseline="0">
              <a:latin typeface="Arial" pitchFamily="34" charset="0"/>
              <a:cs typeface="Arial" pitchFamily="34" charset="0"/>
            </a:rPr>
            <a:t> </a:t>
          </a:r>
          <a:r>
            <a:rPr lang="de-DE" sz="900">
              <a:latin typeface="Arial" pitchFamily="34" charset="0"/>
              <a:cs typeface="Arial" pitchFamily="34" charset="0"/>
            </a:rPr>
            <a:t>alle sozialversicherungspflichtig Beschäftigten, deren Arbeitsgemeinde sich von der Wohngemeinde unterscheidet. Ob und wie häufig gependelt wird, ist unerheblich. </a:t>
          </a:r>
          <a:r>
            <a:rPr lang="de-DE" sz="900" b="0" i="0" baseline="0">
              <a:effectLst/>
              <a:latin typeface="Arial" pitchFamily="34" charset="0"/>
              <a:ea typeface="+mn-ea"/>
              <a:cs typeface="Arial" pitchFamily="34" charset="0"/>
            </a:rPr>
            <a:t>Pendlerergebnisse stehen jährlich jeweils zum Stichtag 30.06. zur Verfügung. </a:t>
          </a:r>
          <a:endParaRPr lang="de-DE" sz="900">
            <a:effectLst/>
            <a:latin typeface="Arial" pitchFamily="34" charset="0"/>
            <a:cs typeface="Arial" pitchFamily="34" charset="0"/>
          </a:endParaRPr>
        </a:p>
        <a:p>
          <a:pPr>
            <a:lnSpc>
              <a:spcPct val="100000"/>
            </a:lnSpc>
          </a:pPr>
          <a:endParaRPr lang="de-DE" sz="900">
            <a:latin typeface="Arial" pitchFamily="34" charset="0"/>
            <a:cs typeface="Arial" pitchFamily="34" charset="0"/>
          </a:endParaRPr>
        </a:p>
        <a:p>
          <a:pPr>
            <a:lnSpc>
              <a:spcPct val="100000"/>
            </a:lnSpc>
          </a:pPr>
          <a:r>
            <a:rPr lang="de-DE" sz="900" b="1">
              <a:latin typeface="Arial" pitchFamily="34" charset="0"/>
              <a:cs typeface="Arial" pitchFamily="34" charset="0"/>
            </a:rPr>
            <a:t>Einpendler</a:t>
          </a:r>
          <a:r>
            <a:rPr lang="de-DE" sz="900" b="0" baseline="0">
              <a:latin typeface="Arial" pitchFamily="34" charset="0"/>
              <a:cs typeface="Arial" pitchFamily="34" charset="0"/>
            </a:rPr>
            <a:t> </a:t>
          </a:r>
          <a:r>
            <a:rPr lang="de-DE" sz="900">
              <a:latin typeface="Arial" pitchFamily="34" charset="0"/>
              <a:cs typeface="Arial" pitchFamily="34" charset="0"/>
            </a:rPr>
            <a:t>sind Personen, die in ihrer Arbeitsgemeinde nicht wohnen</a:t>
          </a:r>
        </a:p>
        <a:p>
          <a:pPr>
            <a:lnSpc>
              <a:spcPct val="100000"/>
            </a:lnSpc>
          </a:pPr>
          <a:r>
            <a:rPr lang="de-DE" sz="900" b="1">
              <a:latin typeface="Arial" pitchFamily="34" charset="0"/>
              <a:cs typeface="Arial" pitchFamily="34" charset="0"/>
            </a:rPr>
            <a:t>Auspendler</a:t>
          </a:r>
          <a:r>
            <a:rPr lang="de-DE" sz="900">
              <a:latin typeface="Arial" pitchFamily="34" charset="0"/>
              <a:cs typeface="Arial" pitchFamily="34" charset="0"/>
            </a:rPr>
            <a:t> sind Personen, die in ihrer Wohngemeinde nicht arbeiten</a:t>
          </a:r>
        </a:p>
        <a:p>
          <a:pPr algn="just" rtl="0">
            <a:lnSpc>
              <a:spcPct val="100000"/>
            </a:lnSpc>
            <a:defRPr sz="1000"/>
          </a:pPr>
          <a:endParaRPr lang="de-DE" sz="9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Die Wohnortgemeinde kann auch im Ausland liegen.</a:t>
          </a:r>
          <a:r>
            <a:rPr lang="de-DE" sz="900">
              <a:latin typeface="Arial" pitchFamily="34" charset="0"/>
              <a:cs typeface="Arial" pitchFamily="34" charset="0"/>
            </a:rPr>
            <a:t> Einpendler aus dem Ausland können also</a:t>
          </a:r>
          <a:r>
            <a:rPr lang="de-DE" sz="900" baseline="0">
              <a:latin typeface="Arial" pitchFamily="34" charset="0"/>
              <a:cs typeface="Arial" pitchFamily="34" charset="0"/>
            </a:rPr>
            <a:t> statistisch dargestellt werden. Für </a:t>
          </a:r>
          <a:r>
            <a:rPr lang="de-DE" sz="900">
              <a:latin typeface="Arial" pitchFamily="34" charset="0"/>
              <a:cs typeface="Arial" pitchFamily="34" charset="0"/>
            </a:rPr>
            <a:t>Auspendler in das Ausland gilt dies jedoch nicht,</a:t>
          </a:r>
          <a:r>
            <a:rPr lang="de-DE" sz="900" baseline="0">
              <a:latin typeface="Arial" pitchFamily="34" charset="0"/>
              <a:cs typeface="Arial" pitchFamily="34" charset="0"/>
            </a:rPr>
            <a:t> da keine Meldungen der Betriebe im Ausland zur deutschen Sozialversicherung erfolgen.</a:t>
          </a:r>
        </a:p>
        <a:p>
          <a:pPr marL="0" marR="0" indent="0" algn="just" defTabSz="914400" rtl="0" eaLnBrk="1" fontAlgn="auto" latinLnBrk="0" hangingPunct="1">
            <a:lnSpc>
              <a:spcPct val="100000"/>
            </a:lnSpc>
            <a:spcBef>
              <a:spcPts val="0"/>
            </a:spcBef>
            <a:spcAft>
              <a:spcPts val="0"/>
            </a:spcAft>
            <a:buClrTx/>
            <a:buSzTx/>
            <a:buFontTx/>
            <a:buNone/>
            <a:tabLst/>
            <a:defRPr/>
          </a:pPr>
          <a:r>
            <a:rPr lang="de-DE" sz="900" baseline="0">
              <a:latin typeface="Arial" pitchFamily="34" charset="0"/>
              <a:cs typeface="Arial" pitchFamily="34" charset="0"/>
            </a:rPr>
            <a:t>                                                </a:t>
          </a:r>
          <a:r>
            <a:rPr lang="de-DE" sz="900">
              <a:latin typeface="Arial" pitchFamily="34" charset="0"/>
              <a:cs typeface="Arial" pitchFamily="34" charset="0"/>
            </a:rPr>
            <a:t/>
          </a:r>
          <a:br>
            <a:rPr lang="de-DE" sz="900">
              <a:latin typeface="Arial" pitchFamily="34" charset="0"/>
              <a:cs typeface="Arial" pitchFamily="34" charset="0"/>
            </a:rPr>
          </a:br>
          <a:r>
            <a:rPr lang="de-DE" sz="900" b="0" i="0" u="none" strike="noStrike">
              <a:effectLst/>
              <a:latin typeface="Arial" pitchFamily="34" charset="0"/>
              <a:ea typeface="+mn-ea"/>
              <a:cs typeface="Arial" pitchFamily="34" charset="0"/>
            </a:rPr>
            <a:t>Die Differenz aus Einpendlern zu Auspendlern ergibt den </a:t>
          </a:r>
          <a:r>
            <a:rPr lang="de-DE" sz="900" b="1" i="0" u="none" strike="noStrike">
              <a:effectLst/>
              <a:latin typeface="Arial" pitchFamily="34" charset="0"/>
              <a:ea typeface="+mn-ea"/>
              <a:cs typeface="Arial" pitchFamily="34" charset="0"/>
            </a:rPr>
            <a:t>Pendlersaldo</a:t>
          </a:r>
          <a:r>
            <a:rPr lang="de-DE" sz="900" b="0" i="0" u="none" strike="noStrike">
              <a:effectLst/>
              <a:latin typeface="Arial" pitchFamily="34" charset="0"/>
              <a:ea typeface="+mn-ea"/>
              <a:cs typeface="Arial" pitchFamily="34" charset="0"/>
            </a:rPr>
            <a:t>. </a:t>
          </a:r>
          <a:r>
            <a:rPr lang="de-DE" sz="900">
              <a:latin typeface="Arial" pitchFamily="34" charset="0"/>
              <a:cs typeface="Arial" pitchFamily="34" charset="0"/>
            </a:rPr>
            <a:t> </a:t>
          </a:r>
          <a:r>
            <a:rPr lang="de-DE" sz="900" b="0" i="0" u="none" strike="noStrike">
              <a:effectLst/>
              <a:latin typeface="Arial" pitchFamily="34" charset="0"/>
              <a:ea typeface="+mn-ea"/>
              <a:cs typeface="Arial" pitchFamily="34" charset="0"/>
            </a:rPr>
            <a:t>Da große Regionen viele Ein- und Auspendler aufweisen und kleine Regionen wenig, sind die Pendlerzahlen als </a:t>
          </a:r>
          <a:r>
            <a:rPr lang="de-DE" sz="900" b="0" i="1" u="none" strike="noStrike">
              <a:effectLst/>
              <a:latin typeface="Arial" pitchFamily="34" charset="0"/>
              <a:ea typeface="+mn-ea"/>
              <a:cs typeface="Arial" pitchFamily="34" charset="0"/>
            </a:rPr>
            <a:t>absolute</a:t>
          </a:r>
          <a:r>
            <a:rPr lang="de-DE" sz="900" b="0" i="0" u="none" strike="noStrike">
              <a:effectLst/>
              <a:latin typeface="Arial" pitchFamily="34" charset="0"/>
              <a:ea typeface="+mn-ea"/>
              <a:cs typeface="Arial" pitchFamily="34" charset="0"/>
            </a:rPr>
            <a:t> Größe nicht geeignet, Bewertungen und Klassifizierungen von Regionen hinsichtlich ihrer Arbeits- oder Wohnorteigenschaft vorzunehmen. Für derartige Betrachtungen sind die </a:t>
          </a:r>
          <a:r>
            <a:rPr lang="de-DE" sz="900" b="1" i="0" u="none" strike="noStrike">
              <a:effectLst/>
              <a:latin typeface="Arial" pitchFamily="34" charset="0"/>
              <a:ea typeface="+mn-ea"/>
              <a:cs typeface="Arial" pitchFamily="34" charset="0"/>
            </a:rPr>
            <a:t>Einpendlerquote</a:t>
          </a:r>
          <a:r>
            <a:rPr lang="de-DE" sz="900" b="0" i="0" u="none" strike="noStrike">
              <a:effectLst/>
              <a:latin typeface="Arial" pitchFamily="34" charset="0"/>
              <a:ea typeface="+mn-ea"/>
              <a:cs typeface="Arial" pitchFamily="34" charset="0"/>
            </a:rPr>
            <a:t> (Anteil der Einpendler an den sozialversicherungspflichtig Beschäftigten am Arbeitsort in Prozent) sowie die </a:t>
          </a:r>
          <a:r>
            <a:rPr lang="de-DE" sz="900" b="1" i="0" u="none" strike="noStrike">
              <a:effectLst/>
              <a:latin typeface="Arial" pitchFamily="34" charset="0"/>
              <a:ea typeface="+mn-ea"/>
              <a:cs typeface="Arial" pitchFamily="34" charset="0"/>
            </a:rPr>
            <a:t>Auspendlerquote</a:t>
          </a:r>
          <a:r>
            <a:rPr lang="de-DE" sz="900" b="0" i="0" u="none" strike="noStrike">
              <a:effectLst/>
              <a:latin typeface="Arial" pitchFamily="34" charset="0"/>
              <a:ea typeface="+mn-ea"/>
              <a:cs typeface="Arial" pitchFamily="34" charset="0"/>
            </a:rPr>
            <a:t> (Anteil der Auspendler an den sozialversicherungspflichtig Beschäftigten am Wohnort in Prozent) hilfreich, die Aussagen unabhängig von der Regionsgröße erlauben.</a:t>
          </a:r>
          <a:r>
            <a:rPr lang="de-DE" sz="900">
              <a:latin typeface="Arial" pitchFamily="34" charset="0"/>
              <a:cs typeface="Arial" pitchFamily="34" charset="0"/>
            </a:rPr>
            <a:t> </a:t>
          </a:r>
          <a:r>
            <a:rPr lang="de-DE" sz="900" b="0" i="0" baseline="0">
              <a:effectLst/>
              <a:latin typeface="Arial" pitchFamily="34" charset="0"/>
              <a:ea typeface="+mn-ea"/>
              <a:cs typeface="Arial" pitchFamily="34" charset="0"/>
            </a:rPr>
            <a:t>Weitere Definitionen finden Sie im Glossar der Beschäftigungsstatistik unter:</a:t>
          </a:r>
          <a:endParaRPr lang="de-DE" sz="900">
            <a:effectLst/>
            <a:latin typeface="Arial" pitchFamily="34" charset="0"/>
            <a:cs typeface="Arial" pitchFamily="34" charset="0"/>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endParaRPr lang="de-DE" sz="700" b="0" i="0" u="none" strike="noStrike" baseline="0">
            <a:solidFill>
              <a:srgbClr val="000000"/>
            </a:solidFill>
            <a:latin typeface="Arial"/>
            <a:cs typeface="Arial"/>
          </a:endParaRPr>
        </a:p>
        <a:p>
          <a:pPr algn="just" rtl="0">
            <a:defRPr sz="1000"/>
          </a:pPr>
          <a:r>
            <a:rPr lang="de-DE" sz="900" b="0" i="0" u="none" strike="noStrike" baseline="0">
              <a:solidFill>
                <a:srgbClr val="000000"/>
              </a:solidFill>
              <a:latin typeface="Arial"/>
              <a:cs typeface="Arial"/>
            </a:rPr>
            <a:t>Weitere Definitionen finden Sie im Glossar der Beschäftigungsstatistik unter:</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28575</xdr:colOff>
      <xdr:row>21</xdr:row>
      <xdr:rowOff>104776</xdr:rowOff>
    </xdr:from>
    <xdr:to>
      <xdr:col>7</xdr:col>
      <xdr:colOff>790575</xdr:colOff>
      <xdr:row>38</xdr:row>
      <xdr:rowOff>66675</xdr:rowOff>
    </xdr:to>
    <xdr:sp macro="" textlink="">
      <xdr:nvSpPr>
        <xdr:cNvPr id="3" name="Text Box 1"/>
        <xdr:cNvSpPr txBox="1">
          <a:spLocks noChangeArrowheads="1"/>
        </xdr:cNvSpPr>
      </xdr:nvSpPr>
      <xdr:spPr bwMode="auto">
        <a:xfrm>
          <a:off x="28575" y="4276726"/>
          <a:ext cx="5448300" cy="4619624"/>
        </a:xfrm>
        <a:prstGeom prst="rect">
          <a:avLst/>
        </a:prstGeom>
        <a:noFill/>
        <a:ln w="9525" cap="rnd">
          <a:noFill/>
          <a:prstDash val="sysDot"/>
          <a:miter lim="800000"/>
          <a:headEnd/>
          <a:tailEnd/>
        </a:ln>
      </xdr:spPr>
      <xdr:txBody>
        <a:bodyPr vertOverflow="clip" wrap="square" lIns="27432" tIns="22860" rIns="27432" bIns="0" anchor="t" upright="1"/>
        <a:lstStyle/>
        <a:p>
          <a:pPr algn="just" rtl="0">
            <a:lnSpc>
              <a:spcPct val="100000"/>
            </a:lnSpc>
            <a:defRPr sz="1000"/>
          </a:pPr>
          <a:endParaRPr lang="de-DE" sz="1100" b="1" i="0" u="none" strike="noStrike" baseline="0">
            <a:solidFill>
              <a:srgbClr val="000000"/>
            </a:solidFill>
            <a:latin typeface="Arial"/>
            <a:cs typeface="Arial"/>
          </a:endParaRPr>
        </a:p>
        <a:p>
          <a:pPr algn="just" rtl="0">
            <a:lnSpc>
              <a:spcPct val="100000"/>
            </a:lnSpc>
            <a:defRPr sz="1000"/>
          </a:pPr>
          <a:r>
            <a:rPr lang="de-DE" sz="1100" b="1" i="0" u="none" strike="noStrike" baseline="0">
              <a:solidFill>
                <a:srgbClr val="000000"/>
              </a:solidFill>
              <a:latin typeface="Arial"/>
              <a:cs typeface="Arial"/>
            </a:rPr>
            <a:t>Fachliche Erläuterungen zum Wohn- und Arbeitsort</a:t>
          </a:r>
        </a:p>
        <a:p>
          <a:pPr marL="0" indent="0" algn="just" rtl="0">
            <a:lnSpc>
              <a:spcPct val="100000"/>
            </a:lnSpc>
            <a:defRPr sz="1000"/>
          </a:pPr>
          <a:endParaRPr lang="de-DE" sz="900" b="0" i="0" u="none" strike="noStrike" baseline="0">
            <a:solidFill>
              <a:srgbClr val="000000"/>
            </a:solidFill>
            <a:latin typeface="Arial" pitchFamily="34" charset="0"/>
            <a:ea typeface="+mn-ea"/>
            <a:cs typeface="Arial" pitchFamily="34" charset="0"/>
          </a:endParaRPr>
        </a:p>
        <a:p>
          <a:pPr marL="0" indent="0" algn="just" rtl="0">
            <a:lnSpc>
              <a:spcPct val="100000"/>
            </a:lnSpc>
            <a:defRPr sz="1000"/>
          </a:pPr>
          <a:r>
            <a:rPr lang="de-DE" sz="900" b="0" i="0" u="none" strike="noStrike" baseline="0">
              <a:solidFill>
                <a:srgbClr val="000000"/>
              </a:solidFill>
              <a:latin typeface="Arial" pitchFamily="34" charset="0"/>
              <a:ea typeface="+mn-ea"/>
              <a:cs typeface="Arial" pitchFamily="34" charset="0"/>
            </a:rPr>
            <a:t>Der Wohnort des Beschäftigten stammt aus den Meldungen der Arbeitgeber zur Sozialversicherung. Die aktuelle Anschrift ist vom Arbeitgeber bei jeder Anmeldung mitzuteilen, eine Änderung der Anschrift erst in Verbindung mit der folgenden Jahresmeldung. Im Extremfall kann es daher über ein Jahr dauern, bis ein Wohnortwechsel statistisch bekannt wird. Zu einer Person wird jeweils nur die zuletzt übermittelte Wohnortangabe gespeichert. Frühere Angaben werden gelöscht, d.h. es wird keine Historik geführt. </a:t>
          </a:r>
          <a:r>
            <a:rPr lang="de-DE" sz="900" b="0" i="0" u="none" strike="noStrike" baseline="0" smtClean="0">
              <a:solidFill>
                <a:srgbClr val="000000"/>
              </a:solidFill>
              <a:latin typeface="Arial" pitchFamily="34" charset="0"/>
              <a:ea typeface="+mn-ea"/>
              <a:cs typeface="Arial" pitchFamily="34" charset="0"/>
            </a:rPr>
            <a:t>Hinsichtlich der Wohnortangaben bestehen für einzelne Beschäftigte Erhebungsungenauigkeiten. Die Meldevorschrift stellt nicht klar, welcher Wohnsitz – Haupt- oder Nebenwohnsitz mit überwiegendem Aufenthaltsort – vom Arbeitgeber zu melden ist. Dies kann in der Beschäftigungsstatistik zum Nachweis von „Fernpendlern“ zwischen gemeldeten Hauptwohnsitz und Arbeitsort führen, obwohl der Beschäftigte am Nebenwohnsitz seiner Beschäftigung nachgeht, also faktisch nicht pendelt.</a:t>
          </a:r>
        </a:p>
        <a:p>
          <a:pPr algn="just">
            <a:lnSpc>
              <a:spcPct val="100000"/>
            </a:lnSpc>
          </a:pPr>
          <a:endParaRPr lang="de-DE" sz="9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pitchFamily="34" charset="0"/>
              <a:cs typeface="Arial" pitchFamily="34" charset="0"/>
            </a:rPr>
            <a:t>Der </a:t>
          </a:r>
          <a:r>
            <a:rPr lang="de-DE" sz="900" b="1" i="0" u="none" strike="noStrike" baseline="0">
              <a:solidFill>
                <a:srgbClr val="000000"/>
              </a:solidFill>
              <a:latin typeface="Arial" pitchFamily="34" charset="0"/>
              <a:cs typeface="Arial" pitchFamily="34" charset="0"/>
            </a:rPr>
            <a:t>Arbeitsort </a:t>
          </a:r>
          <a:r>
            <a:rPr lang="de-DE" sz="900" b="0" i="0" u="none" strike="noStrike" baseline="0">
              <a:solidFill>
                <a:srgbClr val="000000"/>
              </a:solidFill>
              <a:latin typeface="Arial" pitchFamily="34" charset="0"/>
              <a:cs typeface="Arial" pitchFamily="34" charset="0"/>
            </a:rPr>
            <a:t>des Beschäftigten wird über die, in den Meldungen vom Arbeitgeber angegebene, Betriebsnummer festgestellt. Die zutreffende Regionalisierung der Beschäftigten nach dem Arbeitsort hängt daher davon ab, ob die vom Betriebsnummern-Service (BNS) zugeteilten Betriebsnummern korrekt verwendet werden. Insbesondere bei Arbeitgebern mit mehreren Betrieben in verschiedenen Gemeinden können regionale Falschzuordnungen (Klumpungen) auftreten, wenn z.B. die Beschäftigten aller Niederlassungen unter der Betriebsnummer der Hauptniederlassung gemeldet werden. Bei allen Beschäftigten, die nicht am Ort der Hauptniederlassung tätig sind, kommt es somit zu gewissen Unschärfen.</a:t>
          </a:r>
        </a:p>
        <a:p>
          <a:pPr algn="just">
            <a:lnSpc>
              <a:spcPct val="100000"/>
            </a:lnSpc>
          </a:pPr>
          <a:endParaRPr lang="de-DE" sz="900" baseline="0">
            <a:effectLst/>
            <a:latin typeface="Arial" pitchFamily="34" charset="0"/>
            <a:ea typeface="+mn-ea"/>
            <a:cs typeface="Arial" pitchFamily="34" charset="0"/>
          </a:endParaRPr>
        </a:p>
        <a:p>
          <a:pPr algn="just" rtl="0">
            <a:lnSpc>
              <a:spcPct val="100000"/>
            </a:lnSpc>
          </a:pPr>
          <a:r>
            <a:rPr lang="de-DE" sz="900" b="0" i="0" baseline="0">
              <a:effectLst/>
              <a:latin typeface="Arial" panose="020B0604020202020204" pitchFamily="34" charset="0"/>
              <a:ea typeface="+mn-ea"/>
              <a:cs typeface="Arial" panose="020B0604020202020204" pitchFamily="34" charset="0"/>
            </a:rPr>
            <a:t>Sowohl </a:t>
          </a:r>
          <a:r>
            <a:rPr lang="de-DE" sz="900" baseline="0">
              <a:effectLst/>
              <a:latin typeface="Arial" panose="020B0604020202020204" pitchFamily="34" charset="0"/>
              <a:ea typeface="+mn-ea"/>
              <a:cs typeface="Arial" panose="020B0604020202020204" pitchFamily="34" charset="0"/>
            </a:rPr>
            <a:t>hinsichtlich des Arbeitsortes als auch des Wohnortes gibt es sozialversicherungspflichtig Beschäftigte, die nicht regional zuordenbar sind. Bei der Ermittlung der Ein- und Auspendler gilt daher:  </a:t>
          </a:r>
        </a:p>
        <a:p>
          <a:pPr algn="just" rtl="0">
            <a:lnSpc>
              <a:spcPct val="100000"/>
            </a:lnSpc>
          </a:pPr>
          <a:r>
            <a:rPr lang="de-DE" sz="900" baseline="0">
              <a:effectLst/>
              <a:latin typeface="Arial" panose="020B0604020202020204" pitchFamily="34" charset="0"/>
              <a:ea typeface="+mn-ea"/>
              <a:cs typeface="Arial" panose="020B0604020202020204" pitchFamily="34" charset="0"/>
            </a:rPr>
            <a:t>  </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Einpendler = (SvB am Arbeitsort) – (SvB mit Arbeitsort = Wohnort) – (SvB ohne Angabe zum Arbeitsort bzw. zum Wohnort)</a:t>
          </a: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Auspendler = (SvB am Wohnort) – (SvB mit Arbeitsort = Wohnort) – (SvB ohne Angabe zum Arbeitsort bzw. zum Wohnort)</a:t>
          </a:r>
        </a:p>
        <a:p>
          <a:pPr algn="just" rtl="0">
            <a:lnSpc>
              <a:spcPct val="100000"/>
            </a:lnSpc>
          </a:pPr>
          <a:endParaRPr lang="de-DE" sz="900" baseline="0">
            <a:effectLst/>
            <a:latin typeface="Arial" panose="020B0604020202020204" pitchFamily="34" charset="0"/>
            <a:cs typeface="Arial" panose="020B0604020202020204" pitchFamily="34" charset="0"/>
          </a:endParaRPr>
        </a:p>
        <a:p>
          <a:pPr algn="just" rtl="0">
            <a:lnSpc>
              <a:spcPct val="100000"/>
            </a:lnSpc>
          </a:pPr>
          <a:r>
            <a:rPr lang="de-DE" sz="900" baseline="0">
              <a:effectLst/>
              <a:latin typeface="Arial" panose="020B0604020202020204" pitchFamily="34" charset="0"/>
              <a:ea typeface="+mn-ea"/>
              <a:cs typeface="Arial" panose="020B0604020202020204" pitchFamily="34" charset="0"/>
            </a:rPr>
            <a:t>Ist der Wohn- oder der Arbeitsort eines Beschäftigten nicht bekannt, darf man ihn nicht zu den Pendlern zählen.</a:t>
          </a:r>
          <a:endParaRPr lang="de-DE" sz="900" baseline="0">
            <a:effectLst/>
            <a:latin typeface="Arial" panose="020B0604020202020204" pitchFamily="34" charset="0"/>
            <a:cs typeface="Arial" panose="020B0604020202020204" pitchFamily="34" charset="0"/>
          </a:endParaRPr>
        </a:p>
        <a:p>
          <a:pPr algn="just" rtl="0">
            <a:lnSpc>
              <a:spcPct val="100000"/>
            </a:lnSpc>
            <a:defRPr sz="1000"/>
          </a:pPr>
          <a:endParaRPr lang="de-DE" sz="700" b="0" i="0" u="none" strike="noStrike" baseline="0">
            <a:solidFill>
              <a:srgbClr val="000000"/>
            </a:solidFill>
            <a:latin typeface="Arial"/>
            <a:cs typeface="Arial"/>
          </a:endParaRPr>
        </a:p>
        <a:p>
          <a:pPr algn="just" rtl="0">
            <a:lnSpc>
              <a:spcPct val="100000"/>
            </a:lnSpc>
            <a:defRPr sz="1000"/>
          </a:pPr>
          <a:r>
            <a:rPr lang="de-DE" sz="900" b="0" i="0" u="none" strike="noStrike" baseline="0">
              <a:solidFill>
                <a:srgbClr val="000000"/>
              </a:solidFill>
              <a:latin typeface="Arial"/>
              <a:cs typeface="Arial"/>
            </a:rPr>
            <a:t>Nähere Informationen zur Beschäftigungsstatistik finden Sie im Qualitätsbericht ("Statistik der sozialversicherungspflichtigen und geringfügigen Beschäftigung") unter: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r>
            <a:rPr lang="de-DE" sz="1000" b="0" i="0" u="none" strike="noStrike" baseline="0">
              <a:solidFill>
                <a:srgbClr val="000000"/>
              </a:solidFill>
              <a:latin typeface="Arial"/>
              <a:cs typeface="Arial"/>
            </a:rPr>
            <a:t> </a:t>
          </a: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a:p>
          <a:pPr algn="just" rtl="0">
            <a:defRPr sz="1000"/>
          </a:pPr>
          <a:endParaRPr lang="de-DE"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19050</xdr:rowOff>
    </xdr:from>
    <xdr:to>
      <xdr:col>3</xdr:col>
      <xdr:colOff>219075</xdr:colOff>
      <xdr:row>1</xdr:row>
      <xdr:rowOff>0</xdr:rowOff>
    </xdr:to>
    <xdr:pic>
      <xdr:nvPicPr>
        <xdr:cNvPr id="4"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86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228600</xdr:colOff>
      <xdr:row>0</xdr:row>
      <xdr:rowOff>390525</xdr:rowOff>
    </xdr:to>
    <xdr:pic>
      <xdr:nvPicPr>
        <xdr:cNvPr id="2" name="Picture 4"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838200</xdr:colOff>
      <xdr:row>0</xdr:row>
      <xdr:rowOff>409575</xdr:rowOff>
    </xdr:to>
    <xdr:pic>
      <xdr:nvPicPr>
        <xdr:cNvPr id="2" name="Picture 2" descr="Statistik-4c-100dp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18764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6172200" y="504825"/>
          <a:ext cx="0" cy="22860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617220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5</xdr:row>
      <xdr:rowOff>76200</xdr:rowOff>
    </xdr:from>
    <xdr:to>
      <xdr:col>7</xdr:col>
      <xdr:colOff>0</xdr:colOff>
      <xdr:row>5</xdr:row>
      <xdr:rowOff>304800</xdr:rowOff>
    </xdr:to>
    <xdr:sp macro="" textlink="">
      <xdr:nvSpPr>
        <xdr:cNvPr id="4" name="Rectangle 5">
          <a:hlinkClick xmlns:r="http://schemas.openxmlformats.org/officeDocument/2006/relationships" r:id="rId1"/>
        </xdr:cNvPr>
        <xdr:cNvSpPr>
          <a:spLocks noChangeArrowheads="1"/>
        </xdr:cNvSpPr>
      </xdr:nvSpPr>
      <xdr:spPr bwMode="auto">
        <a:xfrm>
          <a:off x="6172200" y="168592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5" name="Rectangle 5">
          <a:hlinkClick xmlns:r="http://schemas.openxmlformats.org/officeDocument/2006/relationships" r:id="rId1"/>
        </xdr:cNvPr>
        <xdr:cNvSpPr>
          <a:spLocks noChangeArrowheads="1"/>
        </xdr:cNvSpPr>
      </xdr:nvSpPr>
      <xdr:spPr bwMode="auto">
        <a:xfrm>
          <a:off x="617220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0</xdr:colOff>
      <xdr:row>0</xdr:row>
      <xdr:rowOff>0</xdr:rowOff>
    </xdr:from>
    <xdr:to>
      <xdr:col>2</xdr:col>
      <xdr:colOff>581025</xdr:colOff>
      <xdr:row>0</xdr:row>
      <xdr:rowOff>390525</xdr:rowOff>
    </xdr:to>
    <xdr:pic>
      <xdr:nvPicPr>
        <xdr:cNvPr id="6" name="Picture 4" descr="Statistik-4c-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19050</xdr:colOff>
      <xdr:row>1</xdr:row>
      <xdr:rowOff>0</xdr:rowOff>
    </xdr:to>
    <xdr:pic>
      <xdr:nvPicPr>
        <xdr:cNvPr id="23554"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1819275</xdr:colOff>
      <xdr:row>0</xdr:row>
      <xdr:rowOff>381000</xdr:rowOff>
    </xdr:to>
    <xdr:pic>
      <xdr:nvPicPr>
        <xdr:cNvPr id="2458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79374</xdr:colOff>
      <xdr:row>3</xdr:row>
      <xdr:rowOff>28575</xdr:rowOff>
    </xdr:from>
    <xdr:to>
      <xdr:col>23</xdr:col>
      <xdr:colOff>38099</xdr:colOff>
      <xdr:row>4</xdr:row>
      <xdr:rowOff>38100</xdr:rowOff>
    </xdr:to>
    <xdr:sp macro="" textlink="">
      <xdr:nvSpPr>
        <xdr:cNvPr id="4" name="Inhalt">
          <a:hlinkClick xmlns:r="http://schemas.openxmlformats.org/officeDocument/2006/relationships" r:id="rId2"/>
        </xdr:cNvPr>
        <xdr:cNvSpPr txBox="1"/>
      </xdr:nvSpPr>
      <xdr:spPr>
        <a:xfrm>
          <a:off x="11852274" y="933450"/>
          <a:ext cx="1749425" cy="2476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mc:AlternateContent xmlns:mc="http://schemas.openxmlformats.org/markup-compatibility/2006">
    <mc:Choice xmlns:a14="http://schemas.microsoft.com/office/drawing/2010/main" Requires="a14">
      <xdr:twoCellAnchor editAs="oneCell">
        <xdr:from>
          <xdr:col>0</xdr:col>
          <xdr:colOff>28575</xdr:colOff>
          <xdr:row>3</xdr:row>
          <xdr:rowOff>19050</xdr:rowOff>
        </xdr:from>
        <xdr:to>
          <xdr:col>0</xdr:col>
          <xdr:colOff>1885950</xdr:colOff>
          <xdr:row>3</xdr:row>
          <xdr:rowOff>219075</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28575</xdr:rowOff>
    </xdr:from>
    <xdr:to>
      <xdr:col>9</xdr:col>
      <xdr:colOff>0</xdr:colOff>
      <xdr:row>32</xdr:row>
      <xdr:rowOff>104775</xdr:rowOff>
    </xdr:to>
    <xdr:grpSp>
      <xdr:nvGrpSpPr>
        <xdr:cNvPr id="25636" name="Karte_ALO_Polen"/>
        <xdr:cNvGrpSpPr>
          <a:grpSpLocks noChangeAspect="1"/>
        </xdr:cNvGrpSpPr>
      </xdr:nvGrpSpPr>
      <xdr:grpSpPr bwMode="auto">
        <a:xfrm>
          <a:off x="333375" y="819150"/>
          <a:ext cx="6553200" cy="5248275"/>
          <a:chOff x="0" y="0"/>
          <a:chExt cx="954" cy="767"/>
        </a:xfrm>
      </xdr:grpSpPr>
      <xdr:sp macro="" textlink="">
        <xdr:nvSpPr>
          <xdr:cNvPr id="2564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5641" name="Alo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3" name="Alo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325599"/>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5" name="Alo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7" name="Alo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49" name="Alo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DAE2F2"/>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6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5651" name="Rectangle 57"/>
          <xdr:cNvSpPr>
            <a:spLocks noChangeArrowheads="1"/>
          </xdr:cNvSpPr>
        </xdr:nvSpPr>
        <xdr:spPr bwMode="auto">
          <a:xfrm>
            <a:off x="759" y="631"/>
            <a:ext cx="31" cy="10"/>
          </a:xfrm>
          <a:prstGeom prst="rect">
            <a:avLst/>
          </a:prstGeom>
          <a:solidFill>
            <a:srgbClr val="DAE2F2"/>
          </a:solidFill>
          <a:ln w="9525">
            <a:solidFill>
              <a:srgbClr val="000000"/>
            </a:solidFill>
            <a:miter lim="800000"/>
            <a:headEnd/>
            <a:tailEnd/>
          </a:ln>
        </xdr:spPr>
      </xdr:sp>
      <xdr:sp macro="" textlink="">
        <xdr:nvSpPr>
          <xdr:cNvPr id="25652" name="Rectangle 59"/>
          <xdr:cNvSpPr>
            <a:spLocks noChangeArrowheads="1"/>
          </xdr:cNvSpPr>
        </xdr:nvSpPr>
        <xdr:spPr bwMode="auto">
          <a:xfrm>
            <a:off x="759" y="657"/>
            <a:ext cx="31" cy="10"/>
          </a:xfrm>
          <a:prstGeom prst="rect">
            <a:avLst/>
          </a:prstGeom>
          <a:solidFill>
            <a:srgbClr val="A7B8DB"/>
          </a:solidFill>
          <a:ln w="9525">
            <a:solidFill>
              <a:srgbClr val="000000"/>
            </a:solidFill>
            <a:miter lim="800000"/>
            <a:headEnd/>
            <a:tailEnd/>
          </a:ln>
        </xdr:spPr>
      </xdr:sp>
      <xdr:sp macro="" textlink="">
        <xdr:nvSpPr>
          <xdr:cNvPr id="25653" name="Rectangle 61"/>
          <xdr:cNvSpPr>
            <a:spLocks noChangeArrowheads="1"/>
          </xdr:cNvSpPr>
        </xdr:nvSpPr>
        <xdr:spPr bwMode="auto">
          <a:xfrm>
            <a:off x="759" y="711"/>
            <a:ext cx="31" cy="10"/>
          </a:xfrm>
          <a:prstGeom prst="rect">
            <a:avLst/>
          </a:prstGeom>
          <a:solidFill>
            <a:srgbClr val="5371AD"/>
          </a:solidFill>
          <a:ln w="9525">
            <a:solidFill>
              <a:srgbClr val="000000"/>
            </a:solidFill>
            <a:miter lim="800000"/>
            <a:headEnd/>
            <a:tailEnd/>
          </a:ln>
        </xdr:spPr>
      </xdr:sp>
      <xdr:sp macro="" textlink="">
        <xdr:nvSpPr>
          <xdr:cNvPr id="25654" name="Rectangle 63"/>
          <xdr:cNvSpPr>
            <a:spLocks noChangeArrowheads="1"/>
          </xdr:cNvSpPr>
        </xdr:nvSpPr>
        <xdr:spPr bwMode="auto">
          <a:xfrm>
            <a:off x="759" y="685"/>
            <a:ext cx="31" cy="10"/>
          </a:xfrm>
          <a:prstGeom prst="rect">
            <a:avLst/>
          </a:prstGeom>
          <a:solidFill>
            <a:srgbClr val="7A93C4"/>
          </a:solidFill>
          <a:ln w="9525">
            <a:solidFill>
              <a:srgbClr val="000000"/>
            </a:solidFill>
            <a:miter lim="800000"/>
            <a:headEnd/>
            <a:tailEnd/>
          </a:ln>
        </xdr:spPr>
      </xdr:sp>
      <xdr:sp macro="" textlink="">
        <xdr:nvSpPr>
          <xdr:cNvPr id="84" name="Rectangle 69"/>
          <xdr:cNvSpPr>
            <a:spLocks noChangeArrowheads="1"/>
          </xdr:cNvSpPr>
        </xdr:nvSpPr>
        <xdr:spPr bwMode="auto">
          <a:xfrm>
            <a:off x="610" y="253"/>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5" name="Rectangle 70"/>
          <xdr:cNvSpPr>
            <a:spLocks noChangeArrowheads="1"/>
          </xdr:cNvSpPr>
        </xdr:nvSpPr>
        <xdr:spPr bwMode="auto">
          <a:xfrm>
            <a:off x="635" y="253"/>
            <a:ext cx="5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86" name="Rectangle 71"/>
          <xdr:cNvSpPr>
            <a:spLocks noChangeArrowheads="1"/>
          </xdr:cNvSpPr>
        </xdr:nvSpPr>
        <xdr:spPr bwMode="auto">
          <a:xfrm>
            <a:off x="477" y="43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87" name="Rectangle 72"/>
          <xdr:cNvSpPr>
            <a:spLocks noChangeArrowheads="1"/>
          </xdr:cNvSpPr>
        </xdr:nvSpPr>
        <xdr:spPr bwMode="auto">
          <a:xfrm>
            <a:off x="502" y="432"/>
            <a:ext cx="33"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88" name="Rectangle 79"/>
          <xdr:cNvSpPr>
            <a:spLocks noChangeArrowheads="1"/>
          </xdr:cNvSpPr>
        </xdr:nvSpPr>
        <xdr:spPr bwMode="auto">
          <a:xfrm>
            <a:off x="288" y="405"/>
            <a:ext cx="8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89" name="Rectangle 80"/>
          <xdr:cNvSpPr>
            <a:spLocks noChangeArrowheads="1"/>
          </xdr:cNvSpPr>
        </xdr:nvSpPr>
        <xdr:spPr bwMode="auto">
          <a:xfrm>
            <a:off x="288" y="528"/>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90" name="Rectangle 81"/>
          <xdr:cNvSpPr>
            <a:spLocks noChangeArrowheads="1"/>
          </xdr:cNvSpPr>
        </xdr:nvSpPr>
        <xdr:spPr bwMode="auto">
          <a:xfrm>
            <a:off x="252" y="540"/>
            <a:ext cx="67"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91" name="Rectangle 82"/>
          <xdr:cNvSpPr>
            <a:spLocks noChangeArrowheads="1"/>
          </xdr:cNvSpPr>
        </xdr:nvSpPr>
        <xdr:spPr bwMode="auto">
          <a:xfrm>
            <a:off x="318" y="537"/>
            <a:ext cx="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92" name="Rectangle 83"/>
          <xdr:cNvSpPr>
            <a:spLocks noChangeArrowheads="1"/>
          </xdr:cNvSpPr>
        </xdr:nvSpPr>
        <xdr:spPr bwMode="auto">
          <a:xfrm>
            <a:off x="275" y="553"/>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93" name="Rectangle 85"/>
          <xdr:cNvSpPr>
            <a:spLocks noChangeArrowheads="1"/>
          </xdr:cNvSpPr>
        </xdr:nvSpPr>
        <xdr:spPr bwMode="auto">
          <a:xfrm>
            <a:off x="79" y="622"/>
            <a:ext cx="2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94" name="Rectangle 86"/>
          <xdr:cNvSpPr>
            <a:spLocks noChangeArrowheads="1"/>
          </xdr:cNvSpPr>
        </xdr:nvSpPr>
        <xdr:spPr bwMode="auto">
          <a:xfrm>
            <a:off x="104" y="622"/>
            <a:ext cx="4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95"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30B58D30-7266-4CE5-A655-11B76A78BEA1}"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6"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17720A0-795A-40DC-B51B-996AEE6ADA6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7"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D2C7390-F994-44D1-8BFA-27B1CC01F29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8"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344CE36-D7F9-49DA-BC19-8C2A77402689}"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99"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BF7F2CF-0BE3-42A2-910D-500DC602511E}"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editAs="absolute">
    <xdr:from>
      <xdr:col>0</xdr:col>
      <xdr:colOff>0</xdr:colOff>
      <xdr:row>0</xdr:row>
      <xdr:rowOff>0</xdr:rowOff>
    </xdr:from>
    <xdr:to>
      <xdr:col>2</xdr:col>
      <xdr:colOff>0</xdr:colOff>
      <xdr:row>0</xdr:row>
      <xdr:rowOff>381000</xdr:rowOff>
    </xdr:to>
    <xdr:pic>
      <xdr:nvPicPr>
        <xdr:cNvPr id="25637"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488950</xdr:colOff>
      <xdr:row>2</xdr:row>
      <xdr:rowOff>28575</xdr:rowOff>
    </xdr:from>
    <xdr:to>
      <xdr:col>8</xdr:col>
      <xdr:colOff>498475</xdr:colOff>
      <xdr:row>3</xdr:row>
      <xdr:rowOff>76200</xdr:rowOff>
    </xdr:to>
    <xdr:sp macro="" textlink="">
      <xdr:nvSpPr>
        <xdr:cNvPr id="5" name="Inhalt">
          <a:hlinkClick xmlns:r="http://schemas.openxmlformats.org/officeDocument/2006/relationships" r:id="rId2"/>
        </xdr:cNvPr>
        <xdr:cNvSpPr txBox="1"/>
      </xdr:nvSpPr>
      <xdr:spPr>
        <a:xfrm>
          <a:off x="5661025" y="638175"/>
          <a:ext cx="11811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371475</xdr:colOff>
      <xdr:row>31</xdr:row>
      <xdr:rowOff>76200</xdr:rowOff>
    </xdr:from>
    <xdr:to>
      <xdr:col>6</xdr:col>
      <xdr:colOff>590550</xdr:colOff>
      <xdr:row>31</xdr:row>
      <xdr:rowOff>142875</xdr:rowOff>
    </xdr:to>
    <xdr:sp macro="" textlink="">
      <xdr:nvSpPr>
        <xdr:cNvPr id="25639" name="Rectangle 62"/>
        <xdr:cNvSpPr>
          <a:spLocks noChangeArrowheads="1"/>
        </xdr:cNvSpPr>
      </xdr:nvSpPr>
      <xdr:spPr bwMode="auto">
        <a:xfrm>
          <a:off x="5543550" y="5857875"/>
          <a:ext cx="219075" cy="66675"/>
        </a:xfrm>
        <a:prstGeom prst="rect">
          <a:avLst/>
        </a:prstGeom>
        <a:solidFill>
          <a:srgbClr val="325599"/>
        </a:solidFill>
        <a:ln w="9525">
          <a:solidFill>
            <a:srgbClr val="000000"/>
          </a:solidFill>
          <a:round/>
          <a:headEnd/>
          <a:tailEnd/>
        </a:ln>
      </xdr:spPr>
    </xdr:sp>
    <xdr:clientData/>
  </xdr:twoCellAnchor>
  <xdr:twoCellAnchor>
    <xdr:from>
      <xdr:col>5</xdr:col>
      <xdr:colOff>371476</xdr:colOff>
      <xdr:row>14</xdr:row>
      <xdr:rowOff>19050</xdr:rowOff>
    </xdr:from>
    <xdr:to>
      <xdr:col>5</xdr:col>
      <xdr:colOff>676276</xdr:colOff>
      <xdr:row>15</xdr:row>
      <xdr:rowOff>95250</xdr:rowOff>
    </xdr:to>
    <xdr:sp macro="" textlink="#REF!">
      <xdr:nvSpPr>
        <xdr:cNvPr id="2" name="Textfeld 1"/>
        <xdr:cNvSpPr txBox="1"/>
      </xdr:nvSpPr>
      <xdr:spPr>
        <a:xfrm>
          <a:off x="4705351" y="27241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8EA8DCA5-49A3-4059-A01D-2D5AAA674C6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2,7</a:t>
          </a:fld>
          <a:endParaRPr lang="de-DE" sz="800">
            <a:latin typeface="Arial" panose="020B0604020202020204" pitchFamily="34" charset="0"/>
            <a:cs typeface="Arial" panose="020B0604020202020204" pitchFamily="34" charset="0"/>
          </a:endParaRPr>
        </a:p>
      </xdr:txBody>
    </xdr:sp>
    <xdr:clientData/>
  </xdr:twoCellAnchor>
  <xdr:twoCellAnchor>
    <xdr:from>
      <xdr:col>1</xdr:col>
      <xdr:colOff>28575</xdr:colOff>
      <xdr:row>27</xdr:row>
      <xdr:rowOff>152400</xdr:rowOff>
    </xdr:from>
    <xdr:to>
      <xdr:col>1</xdr:col>
      <xdr:colOff>333375</xdr:colOff>
      <xdr:row>29</xdr:row>
      <xdr:rowOff>47625</xdr:rowOff>
    </xdr:to>
    <xdr:sp macro="" textlink="#REF!">
      <xdr:nvSpPr>
        <xdr:cNvPr id="38" name="Textfeld 37"/>
        <xdr:cNvSpPr txBox="1"/>
      </xdr:nvSpPr>
      <xdr:spPr>
        <a:xfrm>
          <a:off x="1009650" y="52101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EA07A3C0-32A8-4ACD-9E33-44F493936D4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666750</xdr:colOff>
      <xdr:row>19</xdr:row>
      <xdr:rowOff>123825</xdr:rowOff>
    </xdr:from>
    <xdr:to>
      <xdr:col>3</xdr:col>
      <xdr:colOff>133350</xdr:colOff>
      <xdr:row>21</xdr:row>
      <xdr:rowOff>19050</xdr:rowOff>
    </xdr:to>
    <xdr:sp macro="" textlink="#REF!">
      <xdr:nvSpPr>
        <xdr:cNvPr id="40" name="Textfeld 39"/>
        <xdr:cNvSpPr txBox="1"/>
      </xdr:nvSpPr>
      <xdr:spPr>
        <a:xfrm>
          <a:off x="2486025" y="37338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67263A5-CC87-4CA6-ACF8-AD1231E5892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0,2</a:t>
          </a:fld>
          <a:endParaRPr lang="de-DE" sz="800">
            <a:latin typeface="Arial" panose="020B0604020202020204" pitchFamily="34" charset="0"/>
            <a:cs typeface="Arial" panose="020B0604020202020204" pitchFamily="34" charset="0"/>
          </a:endParaRPr>
        </a:p>
      </xdr:txBody>
    </xdr:sp>
    <xdr:clientData/>
  </xdr:twoCellAnchor>
  <xdr:twoCellAnchor>
    <xdr:from>
      <xdr:col>4</xdr:col>
      <xdr:colOff>190500</xdr:colOff>
      <xdr:row>20</xdr:row>
      <xdr:rowOff>142875</xdr:rowOff>
    </xdr:from>
    <xdr:to>
      <xdr:col>4</xdr:col>
      <xdr:colOff>390525</xdr:colOff>
      <xdr:row>22</xdr:row>
      <xdr:rowOff>0</xdr:rowOff>
    </xdr:to>
    <xdr:sp macro="" textlink="#REF!">
      <xdr:nvSpPr>
        <xdr:cNvPr id="41" name="Textfeld 40"/>
        <xdr:cNvSpPr txBox="1"/>
      </xdr:nvSpPr>
      <xdr:spPr>
        <a:xfrm>
          <a:off x="3686175" y="3933825"/>
          <a:ext cx="20002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FB54FA4-F8FA-42EE-8A57-814A628D43C9}"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de-DE" sz="800">
            <a:latin typeface="Arial" panose="020B0604020202020204" pitchFamily="34" charset="0"/>
            <a:cs typeface="Arial" panose="020B0604020202020204" pitchFamily="34" charset="0"/>
          </a:endParaRPr>
        </a:p>
      </xdr:txBody>
    </xdr:sp>
    <xdr:clientData/>
  </xdr:twoCellAnchor>
  <xdr:twoCellAnchor>
    <xdr:from>
      <xdr:col>2</xdr:col>
      <xdr:colOff>495300</xdr:colOff>
      <xdr:row>25</xdr:row>
      <xdr:rowOff>47626</xdr:rowOff>
    </xdr:from>
    <xdr:to>
      <xdr:col>2</xdr:col>
      <xdr:colOff>657225</xdr:colOff>
      <xdr:row>26</xdr:row>
      <xdr:rowOff>38101</xdr:rowOff>
    </xdr:to>
    <xdr:sp macro="" textlink="#REF!">
      <xdr:nvSpPr>
        <xdr:cNvPr id="42" name="Textfeld 41"/>
        <xdr:cNvSpPr txBox="1"/>
      </xdr:nvSpPr>
      <xdr:spPr>
        <a:xfrm>
          <a:off x="2314575" y="4743451"/>
          <a:ext cx="1619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7832E5A-235D-4DCD-BADB-D985E1839DAA}"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de-DE" sz="8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6660"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504825</xdr:colOff>
      <xdr:row>2</xdr:row>
      <xdr:rowOff>76199</xdr:rowOff>
    </xdr:from>
    <xdr:to>
      <xdr:col>9</xdr:col>
      <xdr:colOff>41275</xdr:colOff>
      <xdr:row>3</xdr:row>
      <xdr:rowOff>133350</xdr:rowOff>
    </xdr:to>
    <xdr:sp macro="" textlink="">
      <xdr:nvSpPr>
        <xdr:cNvPr id="5" name="Inhalt">
          <a:hlinkClick xmlns:r="http://schemas.openxmlformats.org/officeDocument/2006/relationships" r:id="rId2"/>
        </xdr:cNvPr>
        <xdr:cNvSpPr txBox="1"/>
      </xdr:nvSpPr>
      <xdr:spPr>
        <a:xfrm>
          <a:off x="5534025" y="685799"/>
          <a:ext cx="1250950" cy="238126"/>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6</xdr:col>
      <xdr:colOff>295275</xdr:colOff>
      <xdr:row>27</xdr:row>
      <xdr:rowOff>95250</xdr:rowOff>
    </xdr:from>
    <xdr:to>
      <xdr:col>6</xdr:col>
      <xdr:colOff>504825</xdr:colOff>
      <xdr:row>27</xdr:row>
      <xdr:rowOff>161925</xdr:rowOff>
    </xdr:to>
    <xdr:sp macro="" textlink="">
      <xdr:nvSpPr>
        <xdr:cNvPr id="26662" name="Rectangle 57"/>
        <xdr:cNvSpPr>
          <a:spLocks noChangeArrowheads="1"/>
        </xdr:cNvSpPr>
      </xdr:nvSpPr>
      <xdr:spPr bwMode="auto">
        <a:xfrm>
          <a:off x="5324475" y="5153025"/>
          <a:ext cx="209550" cy="66675"/>
        </a:xfrm>
        <a:prstGeom prst="rect">
          <a:avLst/>
        </a:prstGeom>
        <a:solidFill>
          <a:srgbClr val="DAE2F2"/>
        </a:solidFill>
        <a:ln w="9525">
          <a:solidFill>
            <a:srgbClr val="000000"/>
          </a:solidFill>
          <a:miter lim="800000"/>
          <a:headEnd/>
          <a:tailEnd/>
        </a:ln>
      </xdr:spPr>
    </xdr:sp>
    <xdr:clientData/>
  </xdr:twoCellAnchor>
  <xdr:twoCellAnchor>
    <xdr:from>
      <xdr:col>6</xdr:col>
      <xdr:colOff>295275</xdr:colOff>
      <xdr:row>28</xdr:row>
      <xdr:rowOff>85725</xdr:rowOff>
    </xdr:from>
    <xdr:to>
      <xdr:col>6</xdr:col>
      <xdr:colOff>504825</xdr:colOff>
      <xdr:row>28</xdr:row>
      <xdr:rowOff>152400</xdr:rowOff>
    </xdr:to>
    <xdr:sp macro="" textlink="">
      <xdr:nvSpPr>
        <xdr:cNvPr id="26663" name="Rectangle 59"/>
        <xdr:cNvSpPr>
          <a:spLocks noChangeArrowheads="1"/>
        </xdr:cNvSpPr>
      </xdr:nvSpPr>
      <xdr:spPr bwMode="auto">
        <a:xfrm>
          <a:off x="5324475" y="5324475"/>
          <a:ext cx="209550" cy="66675"/>
        </a:xfrm>
        <a:prstGeom prst="rect">
          <a:avLst/>
        </a:prstGeom>
        <a:solidFill>
          <a:srgbClr val="A7B8DB"/>
        </a:solidFill>
        <a:ln w="9525">
          <a:solidFill>
            <a:srgbClr val="000000"/>
          </a:solidFill>
          <a:miter lim="800000"/>
          <a:headEnd/>
          <a:tailEnd/>
        </a:ln>
      </xdr:spPr>
    </xdr:sp>
    <xdr:clientData/>
  </xdr:twoCellAnchor>
  <xdr:twoCellAnchor>
    <xdr:from>
      <xdr:col>6</xdr:col>
      <xdr:colOff>295275</xdr:colOff>
      <xdr:row>29</xdr:row>
      <xdr:rowOff>85725</xdr:rowOff>
    </xdr:from>
    <xdr:to>
      <xdr:col>6</xdr:col>
      <xdr:colOff>504825</xdr:colOff>
      <xdr:row>29</xdr:row>
      <xdr:rowOff>152400</xdr:rowOff>
    </xdr:to>
    <xdr:sp macro="" textlink="">
      <xdr:nvSpPr>
        <xdr:cNvPr id="26664" name="Rectangle 63"/>
        <xdr:cNvSpPr>
          <a:spLocks noChangeArrowheads="1"/>
        </xdr:cNvSpPr>
      </xdr:nvSpPr>
      <xdr:spPr bwMode="auto">
        <a:xfrm>
          <a:off x="5324475" y="5505450"/>
          <a:ext cx="209550" cy="66675"/>
        </a:xfrm>
        <a:prstGeom prst="rect">
          <a:avLst/>
        </a:prstGeom>
        <a:solidFill>
          <a:srgbClr val="7A93C4"/>
        </a:solidFill>
        <a:ln w="9525">
          <a:solidFill>
            <a:srgbClr val="000000"/>
          </a:solidFill>
          <a:miter lim="800000"/>
          <a:headEnd/>
          <a:tailEnd/>
        </a:ln>
      </xdr:spPr>
    </xdr:sp>
    <xdr:clientData/>
  </xdr:twoCellAnchor>
  <xdr:twoCellAnchor>
    <xdr:from>
      <xdr:col>6</xdr:col>
      <xdr:colOff>295275</xdr:colOff>
      <xdr:row>30</xdr:row>
      <xdr:rowOff>76200</xdr:rowOff>
    </xdr:from>
    <xdr:to>
      <xdr:col>6</xdr:col>
      <xdr:colOff>504825</xdr:colOff>
      <xdr:row>30</xdr:row>
      <xdr:rowOff>142875</xdr:rowOff>
    </xdr:to>
    <xdr:sp macro="" textlink="">
      <xdr:nvSpPr>
        <xdr:cNvPr id="26665" name="Rectangle 61"/>
        <xdr:cNvSpPr>
          <a:spLocks noChangeArrowheads="1"/>
        </xdr:cNvSpPr>
      </xdr:nvSpPr>
      <xdr:spPr bwMode="auto">
        <a:xfrm>
          <a:off x="5324475" y="5676900"/>
          <a:ext cx="209550" cy="66675"/>
        </a:xfrm>
        <a:prstGeom prst="rect">
          <a:avLst/>
        </a:prstGeom>
        <a:solidFill>
          <a:srgbClr val="5371AD"/>
        </a:solidFill>
        <a:ln w="9525">
          <a:solidFill>
            <a:srgbClr val="000000"/>
          </a:solidFill>
          <a:miter lim="800000"/>
          <a:headEnd/>
          <a:tailEnd/>
        </a:ln>
      </xdr:spPr>
    </xdr:sp>
    <xdr:clientData/>
  </xdr:twoCellAnchor>
  <xdr:twoCellAnchor>
    <xdr:from>
      <xdr:col>0</xdr:col>
      <xdr:colOff>609600</xdr:colOff>
      <xdr:row>2</xdr:row>
      <xdr:rowOff>0</xdr:rowOff>
    </xdr:from>
    <xdr:to>
      <xdr:col>10</xdr:col>
      <xdr:colOff>0</xdr:colOff>
      <xdr:row>31</xdr:row>
      <xdr:rowOff>76200</xdr:rowOff>
    </xdr:to>
    <xdr:grpSp>
      <xdr:nvGrpSpPr>
        <xdr:cNvPr id="26666" name="Group 4"/>
        <xdr:cNvGrpSpPr>
          <a:grpSpLocks noChangeAspect="1"/>
        </xdr:cNvGrpSpPr>
      </xdr:nvGrpSpPr>
      <xdr:grpSpPr bwMode="auto">
        <a:xfrm>
          <a:off x="609600" y="609600"/>
          <a:ext cx="7038975" cy="5248275"/>
          <a:chOff x="0" y="0"/>
          <a:chExt cx="954" cy="767"/>
        </a:xfrm>
      </xdr:grpSpPr>
      <xdr:sp macro="" textlink="">
        <xdr:nvSpPr>
          <xdr:cNvPr id="26668"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6669" name="Alo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1" name="Alo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3" name="Alo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5" name="Alo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A93C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6677" name="Alo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A7B8D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67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1" y="253"/>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6" y="253"/>
            <a:ext cx="5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8" y="43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3" y="432"/>
            <a:ext cx="3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5" y="622"/>
            <a:ext cx="4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ALO_SvB!#REF!">
        <xdr:nvSpPr>
          <xdr:cNvPr id="48" name="Rectangle 88"/>
          <xdr:cNvSpPr>
            <a:spLocks noChangeArrowheads="1"/>
          </xdr:cNvSpPr>
        </xdr:nvSpPr>
        <xdr:spPr bwMode="auto">
          <a:xfrm>
            <a:off x="627" y="274"/>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FA1D005-4C7B-45F6-BABE-A3D5DBD42AE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49" name="Rectangle 90"/>
          <xdr:cNvSpPr>
            <a:spLocks noChangeArrowheads="1"/>
          </xdr:cNvSpPr>
        </xdr:nvSpPr>
        <xdr:spPr bwMode="auto">
          <a:xfrm>
            <a:off x="305" y="426"/>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F2B7DA80-97D0-4F86-B9F0-61232E2ABE0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0" name="Rectangle 92"/>
          <xdr:cNvSpPr>
            <a:spLocks noChangeArrowheads="1"/>
          </xdr:cNvSpPr>
        </xdr:nvSpPr>
        <xdr:spPr bwMode="auto">
          <a:xfrm>
            <a:off x="288" y="579"/>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522ACBD2-6CB9-4EE1-906D-B247897FC31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1" name="Rectangle 93"/>
          <xdr:cNvSpPr>
            <a:spLocks noChangeArrowheads="1"/>
          </xdr:cNvSpPr>
        </xdr:nvSpPr>
        <xdr:spPr bwMode="auto">
          <a:xfrm>
            <a:off x="487" y="451"/>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3CA8C40-4608-4D69-9A61-9F6EA36F192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ALO_SvB!#REF!">
        <xdr:nvSpPr>
          <xdr:cNvPr id="52" name="Rectangle 95"/>
          <xdr:cNvSpPr>
            <a:spLocks noChangeArrowheads="1"/>
          </xdr:cNvSpPr>
        </xdr:nvSpPr>
        <xdr:spPr bwMode="auto">
          <a:xfrm>
            <a:off x="97" y="653"/>
            <a:ext cx="0"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976B08D-6EC8-49DA-ACC2-D7176BC6FFB2}"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6</xdr:col>
      <xdr:colOff>295275</xdr:colOff>
      <xdr:row>31</xdr:row>
      <xdr:rowOff>76200</xdr:rowOff>
    </xdr:from>
    <xdr:to>
      <xdr:col>6</xdr:col>
      <xdr:colOff>504825</xdr:colOff>
      <xdr:row>31</xdr:row>
      <xdr:rowOff>142875</xdr:rowOff>
    </xdr:to>
    <xdr:sp macro="" textlink="">
      <xdr:nvSpPr>
        <xdr:cNvPr id="26667" name="Rectangle 62"/>
        <xdr:cNvSpPr>
          <a:spLocks noChangeArrowheads="1"/>
        </xdr:cNvSpPr>
      </xdr:nvSpPr>
      <xdr:spPr bwMode="auto">
        <a:xfrm>
          <a:off x="5324475" y="5857875"/>
          <a:ext cx="209550" cy="66675"/>
        </a:xfrm>
        <a:prstGeom prst="rect">
          <a:avLst/>
        </a:prstGeom>
        <a:solidFill>
          <a:srgbClr val="325599"/>
        </a:solidFill>
        <a:ln w="9525">
          <a:solidFill>
            <a:srgbClr val="000000"/>
          </a:solidFill>
          <a:round/>
          <a:headEnd/>
          <a:tailEnd/>
        </a:ln>
      </xdr:spPr>
    </xdr:sp>
    <xdr:clientData/>
  </xdr:twoCellAnchor>
  <xdr:twoCellAnchor>
    <xdr:from>
      <xdr:col>6</xdr:col>
      <xdr:colOff>285750</xdr:colOff>
      <xdr:row>12</xdr:row>
      <xdr:rowOff>152400</xdr:rowOff>
    </xdr:from>
    <xdr:to>
      <xdr:col>6</xdr:col>
      <xdr:colOff>590550</xdr:colOff>
      <xdr:row>14</xdr:row>
      <xdr:rowOff>47625</xdr:rowOff>
    </xdr:to>
    <xdr:sp macro="" textlink="#REF!">
      <xdr:nvSpPr>
        <xdr:cNvPr id="57" name="Textfeld 56"/>
        <xdr:cNvSpPr txBox="1"/>
      </xdr:nvSpPr>
      <xdr:spPr>
        <a:xfrm>
          <a:off x="5314950" y="24955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F7FFA440-BEBC-41FF-A619-3C55DCAE08BD}"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238125</xdr:colOff>
      <xdr:row>24</xdr:row>
      <xdr:rowOff>28575</xdr:rowOff>
    </xdr:from>
    <xdr:to>
      <xdr:col>3</xdr:col>
      <xdr:colOff>390525</xdr:colOff>
      <xdr:row>24</xdr:row>
      <xdr:rowOff>171450</xdr:rowOff>
    </xdr:to>
    <xdr:sp macro="" textlink="#REF!">
      <xdr:nvSpPr>
        <xdr:cNvPr id="58" name="Textfeld 57"/>
        <xdr:cNvSpPr txBox="1"/>
      </xdr:nvSpPr>
      <xdr:spPr>
        <a:xfrm>
          <a:off x="2752725" y="4543425"/>
          <a:ext cx="1524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9525B5A9-FB20-4922-AF49-A583224CDF1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57149</xdr:colOff>
      <xdr:row>19</xdr:row>
      <xdr:rowOff>85725</xdr:rowOff>
    </xdr:from>
    <xdr:to>
      <xdr:col>5</xdr:col>
      <xdr:colOff>257174</xdr:colOff>
      <xdr:row>20</xdr:row>
      <xdr:rowOff>85725</xdr:rowOff>
    </xdr:to>
    <xdr:sp macro="" textlink="#REF!">
      <xdr:nvSpPr>
        <xdr:cNvPr id="59" name="Textfeld 58"/>
        <xdr:cNvSpPr txBox="1"/>
      </xdr:nvSpPr>
      <xdr:spPr>
        <a:xfrm>
          <a:off x="4248149" y="3695700"/>
          <a:ext cx="2000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D9C61961-C588-495C-BC4A-A14741CF428C}"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0,6</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381000</xdr:colOff>
      <xdr:row>18</xdr:row>
      <xdr:rowOff>95250</xdr:rowOff>
    </xdr:from>
    <xdr:to>
      <xdr:col>3</xdr:col>
      <xdr:colOff>685800</xdr:colOff>
      <xdr:row>19</xdr:row>
      <xdr:rowOff>171450</xdr:rowOff>
    </xdr:to>
    <xdr:sp macro="" textlink="#REF!">
      <xdr:nvSpPr>
        <xdr:cNvPr id="60" name="Textfeld 59"/>
        <xdr:cNvSpPr txBox="1"/>
      </xdr:nvSpPr>
      <xdr:spPr>
        <a:xfrm>
          <a:off x="2895600" y="3524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7FFAAFD-32AA-43DE-A819-3FD6A890799E}"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152400</xdr:rowOff>
    </xdr:from>
    <xdr:to>
      <xdr:col>1</xdr:col>
      <xdr:colOff>800100</xdr:colOff>
      <xdr:row>28</xdr:row>
      <xdr:rowOff>47625</xdr:rowOff>
    </xdr:to>
    <xdr:sp macro="" textlink="#REF!">
      <xdr:nvSpPr>
        <xdr:cNvPr id="61" name="Textfeld 60"/>
        <xdr:cNvSpPr txBox="1"/>
      </xdr:nvSpPr>
      <xdr:spPr>
        <a:xfrm>
          <a:off x="1333500" y="502920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15F649-CDFB-495A-8A87-E91C271EA2E8}"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298450</xdr:colOff>
      <xdr:row>1</xdr:row>
      <xdr:rowOff>38099</xdr:rowOff>
    </xdr:from>
    <xdr:to>
      <xdr:col>10</xdr:col>
      <xdr:colOff>88900</xdr:colOff>
      <xdr:row>2</xdr:row>
      <xdr:rowOff>38099</xdr:rowOff>
    </xdr:to>
    <xdr:sp macro="" textlink="">
      <xdr:nvSpPr>
        <xdr:cNvPr id="5" name="Inhalt">
          <a:hlinkClick xmlns:r="http://schemas.openxmlformats.org/officeDocument/2006/relationships" r:id="rId1"/>
        </xdr:cNvPr>
        <xdr:cNvSpPr txBox="1"/>
      </xdr:nvSpPr>
      <xdr:spPr>
        <a:xfrm>
          <a:off x="7004050" y="466724"/>
          <a:ext cx="1219200" cy="276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editAs="absolute">
    <xdr:from>
      <xdr:col>0</xdr:col>
      <xdr:colOff>0</xdr:colOff>
      <xdr:row>0</xdr:row>
      <xdr:rowOff>0</xdr:rowOff>
    </xdr:from>
    <xdr:to>
      <xdr:col>2</xdr:col>
      <xdr:colOff>142875</xdr:colOff>
      <xdr:row>0</xdr:row>
      <xdr:rowOff>381000</xdr:rowOff>
    </xdr:to>
    <xdr:pic>
      <xdr:nvPicPr>
        <xdr:cNvPr id="27702" name="BA-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590550</xdr:colOff>
      <xdr:row>2</xdr:row>
      <xdr:rowOff>133350</xdr:rowOff>
    </xdr:from>
    <xdr:to>
      <xdr:col>9</xdr:col>
      <xdr:colOff>304800</xdr:colOff>
      <xdr:row>31</xdr:row>
      <xdr:rowOff>47625</xdr:rowOff>
    </xdr:to>
    <xdr:grpSp>
      <xdr:nvGrpSpPr>
        <xdr:cNvPr id="27703" name="Group 4"/>
        <xdr:cNvGrpSpPr>
          <a:grpSpLocks noChangeAspect="1"/>
        </xdr:cNvGrpSpPr>
      </xdr:nvGrpSpPr>
      <xdr:grpSpPr bwMode="auto">
        <a:xfrm>
          <a:off x="590550" y="809625"/>
          <a:ext cx="7258050" cy="5248275"/>
          <a:chOff x="0" y="0"/>
          <a:chExt cx="954" cy="767"/>
        </a:xfrm>
      </xdr:grpSpPr>
      <xdr:sp macro="" textlink="">
        <xdr:nvSpPr>
          <xdr:cNvPr id="27707"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1"/>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7719" name="SvB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F4FAED"/>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0"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1" name="SvB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2"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3" name="SvB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4"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5" name="SvB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6"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FFFFFF">
              <a:alpha val="0"/>
            </a:srgbClr>
          </a:solidFill>
          <a:ln w="9525" cap="rnd">
            <a:solidFill>
              <a:srgbClr val="808080"/>
            </a:solidFill>
            <a:prstDash val="solid"/>
            <a:round/>
            <a:headEnd/>
            <a:tailEnd/>
          </a:ln>
        </xdr:spPr>
      </xdr:sp>
      <xdr:sp macro="" textlink="">
        <xdr:nvSpPr>
          <xdr:cNvPr id="27727" name="SvB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728"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7729"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0" name="Rectangle 58"/>
          <xdr:cNvSpPr>
            <a:spLocks noChangeArrowheads="1"/>
          </xdr:cNvSpPr>
        </xdr:nvSpPr>
        <xdr:spPr bwMode="auto">
          <a:xfrm>
            <a:off x="758" y="63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731"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2"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7733" name="Rectangle 61"/>
          <xdr:cNvSpPr>
            <a:spLocks noChangeArrowheads="1"/>
          </xdr:cNvSpPr>
        </xdr:nvSpPr>
        <xdr:spPr bwMode="auto">
          <a:xfrm>
            <a:off x="758" y="688"/>
            <a:ext cx="31" cy="10"/>
          </a:xfrm>
          <a:prstGeom prst="rect">
            <a:avLst/>
          </a:prstGeom>
          <a:solidFill>
            <a:srgbClr val="376092"/>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4" name="Rectangle 62"/>
          <xdr:cNvSpPr>
            <a:spLocks noChangeArrowheads="1"/>
          </xdr:cNvSpPr>
        </xdr:nvSpPr>
        <xdr:spPr bwMode="auto">
          <a:xfrm>
            <a:off x="758" y="688"/>
            <a:ext cx="31" cy="10"/>
          </a:xfrm>
          <a:prstGeom prst="rect">
            <a:avLst/>
          </a:prstGeom>
          <a:solidFill>
            <a:srgbClr val="749448"/>
          </a:solidFill>
          <a:ln w="9525">
            <a:solidFill>
              <a:srgbClr val="000000"/>
            </a:solidFill>
            <a:round/>
            <a:headEnd/>
            <a:tailEnd/>
          </a:ln>
        </xdr:spPr>
      </xdr:sp>
      <xdr:sp macro="" textlink="">
        <xdr:nvSpPr>
          <xdr:cNvPr id="27735"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736"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3"/>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3"/>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2"/>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8"/>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7"/>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4"/>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2021C3B9-A18A-4714-AB51-ABFC4FD712EA}"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EAEF3850-4E2F-46F4-9CBC-1F7AD86C0723}"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4DA76ECE-F43F-4589-B002-1502AD6A9F8C}"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11F84599-A504-400E-9CF1-F16C74328106}"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2FBC05-D5A6-4EC1-AEBE-D78C0360272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485775</xdr:colOff>
      <xdr:row>28</xdr:row>
      <xdr:rowOff>171450</xdr:rowOff>
    </xdr:from>
    <xdr:to>
      <xdr:col>7</xdr:col>
      <xdr:colOff>723900</xdr:colOff>
      <xdr:row>29</xdr:row>
      <xdr:rowOff>57150</xdr:rowOff>
    </xdr:to>
    <xdr:sp macro="" textlink="">
      <xdr:nvSpPr>
        <xdr:cNvPr id="27704" name="Rectangle 62"/>
        <xdr:cNvSpPr>
          <a:spLocks noChangeArrowheads="1"/>
        </xdr:cNvSpPr>
      </xdr:nvSpPr>
      <xdr:spPr bwMode="auto">
        <a:xfrm>
          <a:off x="6353175" y="5638800"/>
          <a:ext cx="238125" cy="66675"/>
        </a:xfrm>
        <a:prstGeom prst="rect">
          <a:avLst/>
        </a:prstGeom>
        <a:solidFill>
          <a:srgbClr val="537353"/>
        </a:solidFill>
        <a:ln w="9525">
          <a:solidFill>
            <a:srgbClr val="000000"/>
          </a:solidFill>
          <a:round/>
          <a:headEnd/>
          <a:tailEnd/>
        </a:ln>
      </xdr:spPr>
    </xdr:sp>
    <xdr:clientData/>
  </xdr:twoCellAnchor>
  <xdr:twoCellAnchor>
    <xdr:from>
      <xdr:col>8</xdr:col>
      <xdr:colOff>438150</xdr:colOff>
      <xdr:row>28</xdr:row>
      <xdr:rowOff>142875</xdr:rowOff>
    </xdr:from>
    <xdr:to>
      <xdr:col>8</xdr:col>
      <xdr:colOff>613074</xdr:colOff>
      <xdr:row>29</xdr:row>
      <xdr:rowOff>78313</xdr:rowOff>
    </xdr:to>
    <xdr:sp macro="" textlink="">
      <xdr:nvSpPr>
        <xdr:cNvPr id="54" name="Rectangle 18"/>
        <xdr:cNvSpPr>
          <a:spLocks noChangeArrowheads="1"/>
        </xdr:cNvSpPr>
      </xdr:nvSpPr>
      <xdr:spPr bwMode="auto">
        <a:xfrm>
          <a:off x="7143750" y="56864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8</xdr:col>
      <xdr:colOff>57150</xdr:colOff>
      <xdr:row>28</xdr:row>
      <xdr:rowOff>142875</xdr:rowOff>
    </xdr:from>
    <xdr:to>
      <xdr:col>8</xdr:col>
      <xdr:colOff>400050</xdr:colOff>
      <xdr:row>29</xdr:row>
      <xdr:rowOff>123825</xdr:rowOff>
    </xdr:to>
    <xdr:sp macro="" textlink="">
      <xdr:nvSpPr>
        <xdr:cNvPr id="55" name="Rectangle 18"/>
        <xdr:cNvSpPr>
          <a:spLocks noChangeArrowheads="1"/>
        </xdr:cNvSpPr>
      </xdr:nvSpPr>
      <xdr:spPr bwMode="auto">
        <a:xfrm>
          <a:off x="6762750" y="56864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371475</xdr:colOff>
      <xdr:row>12</xdr:row>
      <xdr:rowOff>123825</xdr:rowOff>
    </xdr:from>
    <xdr:to>
      <xdr:col>6</xdr:col>
      <xdr:colOff>676275</xdr:colOff>
      <xdr:row>14</xdr:row>
      <xdr:rowOff>19050</xdr:rowOff>
    </xdr:to>
    <xdr:sp macro="" textlink="#REF!">
      <xdr:nvSpPr>
        <xdr:cNvPr id="56" name="Textfeld 55"/>
        <xdr:cNvSpPr txBox="1"/>
      </xdr:nvSpPr>
      <xdr:spPr>
        <a:xfrm>
          <a:off x="5400675" y="26955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50C2853E-423F-474F-950D-ACD01F7A2FBF}"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3,5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428625</xdr:colOff>
      <xdr:row>18</xdr:row>
      <xdr:rowOff>85725</xdr:rowOff>
    </xdr:from>
    <xdr:to>
      <xdr:col>3</xdr:col>
      <xdr:colOff>695325</xdr:colOff>
      <xdr:row>19</xdr:row>
      <xdr:rowOff>85725</xdr:rowOff>
    </xdr:to>
    <xdr:sp macro="" textlink="#REF!">
      <xdr:nvSpPr>
        <xdr:cNvPr id="57" name="Textfeld 56"/>
        <xdr:cNvSpPr txBox="1"/>
      </xdr:nvSpPr>
      <xdr:spPr>
        <a:xfrm>
          <a:off x="2943225" y="3743325"/>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CC4414E-99C1-435D-B866-A6C99F6CCE50}"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0,5</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5</xdr:col>
      <xdr:colOff>123825</xdr:colOff>
      <xdr:row>19</xdr:row>
      <xdr:rowOff>76201</xdr:rowOff>
    </xdr:from>
    <xdr:to>
      <xdr:col>5</xdr:col>
      <xdr:colOff>276225</xdr:colOff>
      <xdr:row>20</xdr:row>
      <xdr:rowOff>66676</xdr:rowOff>
    </xdr:to>
    <xdr:sp macro="" textlink="#REF!">
      <xdr:nvSpPr>
        <xdr:cNvPr id="58" name="Textfeld 57"/>
        <xdr:cNvSpPr txBox="1"/>
      </xdr:nvSpPr>
      <xdr:spPr>
        <a:xfrm>
          <a:off x="4314825" y="3914776"/>
          <a:ext cx="15240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87CF30C-4EF1-40DA-8D19-97219051B44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495300</xdr:colOff>
      <xdr:row>26</xdr:row>
      <xdr:rowOff>114300</xdr:rowOff>
    </xdr:from>
    <xdr:to>
      <xdr:col>1</xdr:col>
      <xdr:colOff>762000</xdr:colOff>
      <xdr:row>27</xdr:row>
      <xdr:rowOff>114300</xdr:rowOff>
    </xdr:to>
    <xdr:sp macro="" textlink="#REF!">
      <xdr:nvSpPr>
        <xdr:cNvPr id="59" name="Textfeld 58"/>
        <xdr:cNvSpPr txBox="1"/>
      </xdr:nvSpPr>
      <xdr:spPr>
        <a:xfrm>
          <a:off x="1333500" y="521970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7ED5272-1ECF-467E-ACE7-40861676372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0,3</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200025</xdr:colOff>
      <xdr:row>24</xdr:row>
      <xdr:rowOff>0</xdr:rowOff>
    </xdr:from>
    <xdr:to>
      <xdr:col>3</xdr:col>
      <xdr:colOff>466725</xdr:colOff>
      <xdr:row>25</xdr:row>
      <xdr:rowOff>0</xdr:rowOff>
    </xdr:to>
    <xdr:sp macro="" textlink="#REF!">
      <xdr:nvSpPr>
        <xdr:cNvPr id="60" name="Textfeld 59"/>
        <xdr:cNvSpPr txBox="1"/>
      </xdr:nvSpPr>
      <xdr:spPr>
        <a:xfrm>
          <a:off x="2714625" y="4743450"/>
          <a:ext cx="26670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2C624886-75C6-4EA7-B022-5255C3E81303}"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0,1</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28724"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1</xdr:row>
      <xdr:rowOff>9525</xdr:rowOff>
    </xdr:from>
    <xdr:to>
      <xdr:col>10</xdr:col>
      <xdr:colOff>88900</xdr:colOff>
      <xdr:row>1</xdr:row>
      <xdr:rowOff>238125</xdr:rowOff>
    </xdr:to>
    <xdr:sp macro="" textlink="">
      <xdr:nvSpPr>
        <xdr:cNvPr id="5" name="Inhalt">
          <a:hlinkClick xmlns:r="http://schemas.openxmlformats.org/officeDocument/2006/relationships" r:id="rId2"/>
        </xdr:cNvPr>
        <xdr:cNvSpPr txBox="1"/>
      </xdr:nvSpPr>
      <xdr:spPr>
        <a:xfrm>
          <a:off x="7251700" y="43815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447675</xdr:colOff>
      <xdr:row>2</xdr:row>
      <xdr:rowOff>133350</xdr:rowOff>
    </xdr:from>
    <xdr:to>
      <xdr:col>9</xdr:col>
      <xdr:colOff>161925</xdr:colOff>
      <xdr:row>31</xdr:row>
      <xdr:rowOff>133350</xdr:rowOff>
    </xdr:to>
    <xdr:grpSp>
      <xdr:nvGrpSpPr>
        <xdr:cNvPr id="28726" name="Group 4"/>
        <xdr:cNvGrpSpPr>
          <a:grpSpLocks noChangeAspect="1"/>
        </xdr:cNvGrpSpPr>
      </xdr:nvGrpSpPr>
      <xdr:grpSpPr bwMode="auto">
        <a:xfrm>
          <a:off x="447675" y="838200"/>
          <a:ext cx="7258050" cy="5295900"/>
          <a:chOff x="0" y="0"/>
          <a:chExt cx="954" cy="767"/>
        </a:xfrm>
      </xdr:grpSpPr>
      <xdr:sp macro="" textlink="">
        <xdr:nvSpPr>
          <xdr:cNvPr id="28730"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5"/>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5"/>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69"/>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6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28742" name="SvB_Annaberg_Tschech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749448"/>
          </a:solidFill>
          <a:ln w="9525" cap="rnd">
            <a:solidFill>
              <a:srgbClr val="808080"/>
            </a:solidFill>
            <a:prstDash val="solid"/>
            <a:round/>
            <a:headEnd/>
            <a:tailEnd/>
          </a:ln>
        </xdr:spPr>
      </xdr:sp>
      <xdr:sp macro="" textlink="">
        <xdr:nvSpPr>
          <xdr:cNvPr id="28743" name="SvB_Bautzen_Tschech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5" name="SvB_Pirna_Tschech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7" name="SvB_Plauen_Tschech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749448"/>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4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49" name="SvB_Freiberg_Tschech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75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2875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2875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2875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75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75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0"/>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0"/>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6"/>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39"/>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3"/>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REF!">
        <xdr:nvSpPr>
          <xdr:cNvPr id="48" name="Rectangle 88"/>
          <xdr:cNvSpPr>
            <a:spLocks noChangeArrowheads="1"/>
          </xdr:cNvSpPr>
        </xdr:nvSpPr>
        <xdr:spPr bwMode="auto">
          <a:xfrm>
            <a:off x="627" y="275"/>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C80A5BE7-5E9A-420F-BE19-47529536BC07}"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49" name="Rectangle 90"/>
          <xdr:cNvSpPr>
            <a:spLocks noChangeArrowheads="1"/>
          </xdr:cNvSpPr>
        </xdr:nvSpPr>
        <xdr:spPr bwMode="auto">
          <a:xfrm>
            <a:off x="305" y="426"/>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122B4AF-BA8B-4440-91BD-A571FDFAD980}"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0" name="Rectangle 92"/>
          <xdr:cNvSpPr>
            <a:spLocks noChangeArrowheads="1"/>
          </xdr:cNvSpPr>
        </xdr:nvSpPr>
        <xdr:spPr bwMode="auto">
          <a:xfrm>
            <a:off x="288" y="579"/>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D62003A-7310-4133-AFA5-164F202FB558}"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1" name="Rectangle 93"/>
          <xdr:cNvSpPr>
            <a:spLocks noChangeArrowheads="1"/>
          </xdr:cNvSpPr>
        </xdr:nvSpPr>
        <xdr:spPr bwMode="auto">
          <a:xfrm>
            <a:off x="487" y="451"/>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888E7095-ED62-4345-A494-8B16DC4AFFB4}"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sp macro="" textlink="#REF!">
        <xdr:nvSpPr>
          <xdr:cNvPr id="52" name="Rectangle 95"/>
          <xdr:cNvSpPr>
            <a:spLocks noChangeArrowheads="1"/>
          </xdr:cNvSpPr>
        </xdr:nvSpPr>
        <xdr:spPr bwMode="auto">
          <a:xfrm>
            <a:off x="96" y="653"/>
            <a:ext cx="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A90C3945-4DEA-4052-85EB-F126643D99AF}" type="TxLink">
              <a:rPr lang="en-US" sz="800" b="0" i="0" u="none" strike="noStrike" baseline="0">
                <a:solidFill>
                  <a:srgbClr val="000000"/>
                </a:solidFill>
                <a:latin typeface="Arial"/>
                <a:cs typeface="Arial"/>
              </a:rPr>
              <a:pPr algn="l" rtl="0">
                <a:defRPr sz="1000"/>
              </a:pPr>
              <a:t>​</a:t>
            </a:fld>
            <a:endParaRPr lang="de-DE" sz="800" b="0" i="0" u="none" strike="noStrike" baseline="0">
              <a:solidFill>
                <a:srgbClr val="000000"/>
              </a:solidFill>
              <a:latin typeface="Arial"/>
              <a:cs typeface="Arial"/>
            </a:endParaRPr>
          </a:p>
        </xdr:txBody>
      </xdr:sp>
    </xdr:grpSp>
    <xdr:clientData/>
  </xdr:twoCellAnchor>
  <xdr:twoCellAnchor>
    <xdr:from>
      <xdr:col>7</xdr:col>
      <xdr:colOff>342900</xdr:colOff>
      <xdr:row>29</xdr:row>
      <xdr:rowOff>66675</xdr:rowOff>
    </xdr:from>
    <xdr:to>
      <xdr:col>7</xdr:col>
      <xdr:colOff>581025</xdr:colOff>
      <xdr:row>29</xdr:row>
      <xdr:rowOff>133350</xdr:rowOff>
    </xdr:to>
    <xdr:sp macro="" textlink="">
      <xdr:nvSpPr>
        <xdr:cNvPr id="28727" name="Rectangle 62"/>
        <xdr:cNvSpPr>
          <a:spLocks noChangeArrowheads="1"/>
        </xdr:cNvSpPr>
      </xdr:nvSpPr>
      <xdr:spPr bwMode="auto">
        <a:xfrm>
          <a:off x="6210300" y="5705475"/>
          <a:ext cx="238125" cy="66675"/>
        </a:xfrm>
        <a:prstGeom prst="rect">
          <a:avLst/>
        </a:prstGeom>
        <a:solidFill>
          <a:srgbClr val="537326"/>
        </a:solidFill>
        <a:ln w="9525">
          <a:solidFill>
            <a:srgbClr val="000000"/>
          </a:solidFill>
          <a:round/>
          <a:headEnd/>
          <a:tailEnd/>
        </a:ln>
      </xdr:spPr>
    </xdr:sp>
    <xdr:clientData/>
  </xdr:twoCellAnchor>
  <xdr:twoCellAnchor>
    <xdr:from>
      <xdr:col>8</xdr:col>
      <xdr:colOff>295275</xdr:colOff>
      <xdr:row>29</xdr:row>
      <xdr:rowOff>38100</xdr:rowOff>
    </xdr:from>
    <xdr:to>
      <xdr:col>8</xdr:col>
      <xdr:colOff>470199</xdr:colOff>
      <xdr:row>29</xdr:row>
      <xdr:rowOff>154513</xdr:rowOff>
    </xdr:to>
    <xdr:sp macro="" textlink="">
      <xdr:nvSpPr>
        <xdr:cNvPr id="54" name="Rectangle 18"/>
        <xdr:cNvSpPr>
          <a:spLocks noChangeArrowheads="1"/>
        </xdr:cNvSpPr>
      </xdr:nvSpPr>
      <xdr:spPr bwMode="auto">
        <a:xfrm>
          <a:off x="7000875" y="5753100"/>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752475</xdr:colOff>
      <xdr:row>29</xdr:row>
      <xdr:rowOff>38100</xdr:rowOff>
    </xdr:from>
    <xdr:to>
      <xdr:col>8</xdr:col>
      <xdr:colOff>257175</xdr:colOff>
      <xdr:row>30</xdr:row>
      <xdr:rowOff>19050</xdr:rowOff>
    </xdr:to>
    <xdr:sp macro="" textlink="">
      <xdr:nvSpPr>
        <xdr:cNvPr id="55" name="Rectangle 18"/>
        <xdr:cNvSpPr>
          <a:spLocks noChangeArrowheads="1"/>
        </xdr:cNvSpPr>
      </xdr:nvSpPr>
      <xdr:spPr bwMode="auto">
        <a:xfrm>
          <a:off x="6619875" y="5753100"/>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twoCellAnchor>
    <xdr:from>
      <xdr:col>6</xdr:col>
      <xdr:colOff>180975</xdr:colOff>
      <xdr:row>12</xdr:row>
      <xdr:rowOff>171450</xdr:rowOff>
    </xdr:from>
    <xdr:to>
      <xdr:col>6</xdr:col>
      <xdr:colOff>485775</xdr:colOff>
      <xdr:row>14</xdr:row>
      <xdr:rowOff>66675</xdr:rowOff>
    </xdr:to>
    <xdr:sp macro="" textlink="#REF!">
      <xdr:nvSpPr>
        <xdr:cNvPr id="53" name="Textfeld 52"/>
        <xdr:cNvSpPr txBox="1"/>
      </xdr:nvSpPr>
      <xdr:spPr>
        <a:xfrm>
          <a:off x="5210175" y="2733675"/>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4284BD3C-2422-44E7-9265-746415B089F7}"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85725</xdr:colOff>
      <xdr:row>24</xdr:row>
      <xdr:rowOff>95250</xdr:rowOff>
    </xdr:from>
    <xdr:to>
      <xdr:col>3</xdr:col>
      <xdr:colOff>228600</xdr:colOff>
      <xdr:row>25</xdr:row>
      <xdr:rowOff>95250</xdr:rowOff>
    </xdr:to>
    <xdr:sp macro="" textlink="#REF!">
      <xdr:nvSpPr>
        <xdr:cNvPr id="56" name="Textfeld 55"/>
        <xdr:cNvSpPr txBox="1"/>
      </xdr:nvSpPr>
      <xdr:spPr>
        <a:xfrm>
          <a:off x="2600325" y="4829175"/>
          <a:ext cx="142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C8E97D9-841B-424F-A3B1-A49E80BEBB44}"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1,9</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4</xdr:col>
      <xdr:colOff>828675</xdr:colOff>
      <xdr:row>19</xdr:row>
      <xdr:rowOff>133351</xdr:rowOff>
    </xdr:from>
    <xdr:to>
      <xdr:col>5</xdr:col>
      <xdr:colOff>190500</xdr:colOff>
      <xdr:row>20</xdr:row>
      <xdr:rowOff>161925</xdr:rowOff>
    </xdr:to>
    <xdr:sp macro="" textlink="#REF!">
      <xdr:nvSpPr>
        <xdr:cNvPr id="57" name="Textfeld 56"/>
        <xdr:cNvSpPr txBox="1"/>
      </xdr:nvSpPr>
      <xdr:spPr>
        <a:xfrm>
          <a:off x="4181475" y="3962401"/>
          <a:ext cx="200025"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1DBDA0FE-D9CF-40CD-A4CD-719ADFE9365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1,7</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3</xdr:col>
      <xdr:colOff>257175</xdr:colOff>
      <xdr:row>18</xdr:row>
      <xdr:rowOff>142875</xdr:rowOff>
    </xdr:from>
    <xdr:to>
      <xdr:col>3</xdr:col>
      <xdr:colOff>561975</xdr:colOff>
      <xdr:row>20</xdr:row>
      <xdr:rowOff>38100</xdr:rowOff>
    </xdr:to>
    <xdr:sp macro="" textlink="#REF!">
      <xdr:nvSpPr>
        <xdr:cNvPr id="58" name="Textfeld 57"/>
        <xdr:cNvSpPr txBox="1"/>
      </xdr:nvSpPr>
      <xdr:spPr>
        <a:xfrm>
          <a:off x="2771775" y="37909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CA7E6FDA-8214-4E40-8FF2-3138963FBADB}"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0,4</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twoCellAnchor>
    <xdr:from>
      <xdr:col>1</xdr:col>
      <xdr:colOff>314325</xdr:colOff>
      <xdr:row>27</xdr:row>
      <xdr:rowOff>0</xdr:rowOff>
    </xdr:from>
    <xdr:to>
      <xdr:col>1</xdr:col>
      <xdr:colOff>619125</xdr:colOff>
      <xdr:row>28</xdr:row>
      <xdr:rowOff>76200</xdr:rowOff>
    </xdr:to>
    <xdr:sp macro="" textlink="#REF!">
      <xdr:nvSpPr>
        <xdr:cNvPr id="59" name="Textfeld 58"/>
        <xdr:cNvSpPr txBox="1"/>
      </xdr:nvSpPr>
      <xdr:spPr>
        <a:xfrm>
          <a:off x="1152525" y="52768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06BCFD1F-B6E0-490C-9D41-4C50CB136C82}" type="TxLink">
            <a:rPr lang="en-US" sz="800" b="0" i="0" u="none" strike="noStrike">
              <a:solidFill>
                <a:srgbClr val="000000"/>
              </a:solidFill>
              <a:latin typeface="Arial" panose="020B0604020202020204" pitchFamily="34" charset="0"/>
              <a:ea typeface="Arial Unicode MS"/>
              <a:cs typeface="Arial" panose="020B0604020202020204" pitchFamily="34" charset="0"/>
            </a:rPr>
            <a:pPr/>
            <a:t>1,8</a:t>
          </a:fld>
          <a:endParaRPr lang="en-US" sz="800" b="0" i="0" u="none" strike="noStrike">
            <a:solidFill>
              <a:srgbClr val="000000"/>
            </a:solidFill>
            <a:latin typeface="Arial" panose="020B0604020202020204" pitchFamily="34" charset="0"/>
            <a:ea typeface="Arial Unicode MS"/>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409575</xdr:colOff>
      <xdr:row>0</xdr:row>
      <xdr:rowOff>381000</xdr:rowOff>
    </xdr:to>
    <xdr:pic>
      <xdr:nvPicPr>
        <xdr:cNvPr id="29699"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69850</xdr:colOff>
      <xdr:row>2</xdr:row>
      <xdr:rowOff>0</xdr:rowOff>
    </xdr:from>
    <xdr:to>
      <xdr:col>13</xdr:col>
      <xdr:colOff>88900</xdr:colOff>
      <xdr:row>3</xdr:row>
      <xdr:rowOff>38100</xdr:rowOff>
    </xdr:to>
    <xdr:sp macro="" textlink="">
      <xdr:nvSpPr>
        <xdr:cNvPr id="4" name="Inhalt">
          <a:hlinkClick xmlns:r="http://schemas.openxmlformats.org/officeDocument/2006/relationships" r:id="rId2"/>
        </xdr:cNvPr>
        <xdr:cNvSpPr txBox="1"/>
      </xdr:nvSpPr>
      <xdr:spPr>
        <a:xfrm>
          <a:off x="7480300" y="5715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142875</xdr:colOff>
      <xdr:row>0</xdr:row>
      <xdr:rowOff>381000</xdr:rowOff>
    </xdr:to>
    <xdr:pic>
      <xdr:nvPicPr>
        <xdr:cNvPr id="30773" name="BA-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92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546100</xdr:colOff>
      <xdr:row>2</xdr:row>
      <xdr:rowOff>0</xdr:rowOff>
    </xdr:from>
    <xdr:to>
      <xdr:col>10</xdr:col>
      <xdr:colOff>88900</xdr:colOff>
      <xdr:row>3</xdr:row>
      <xdr:rowOff>47625</xdr:rowOff>
    </xdr:to>
    <xdr:sp macro="" textlink="">
      <xdr:nvSpPr>
        <xdr:cNvPr id="5" name="Inhalt">
          <a:hlinkClick xmlns:r="http://schemas.openxmlformats.org/officeDocument/2006/relationships" r:id="rId2"/>
        </xdr:cNvPr>
        <xdr:cNvSpPr txBox="1"/>
      </xdr:nvSpPr>
      <xdr:spPr>
        <a:xfrm>
          <a:off x="7251700" y="609600"/>
          <a:ext cx="1219200" cy="2286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r"/>
          <a:r>
            <a:rPr lang="de-DE" sz="1000" b="0" i="0" u="words">
              <a:solidFill>
                <a:srgbClr xmlns:mc="http://schemas.openxmlformats.org/markup-compatibility/2006" xmlns:a14="http://schemas.microsoft.com/office/drawing/2010/main" val="0000FF" mc:Ignorable="a14" a14:legacySpreadsheetColorIndex="12"/>
              </a:solidFill>
              <a:latin typeface="Arial"/>
            </a:rPr>
            <a:t>zurück zum Inhalt</a:t>
          </a:r>
        </a:p>
      </xdr:txBody>
    </xdr:sp>
    <xdr:clientData fPrintsWithSheet="0"/>
  </xdr:twoCellAnchor>
  <xdr:twoCellAnchor>
    <xdr:from>
      <xdr:col>0</xdr:col>
      <xdr:colOff>476250</xdr:colOff>
      <xdr:row>2</xdr:row>
      <xdr:rowOff>104775</xdr:rowOff>
    </xdr:from>
    <xdr:to>
      <xdr:col>9</xdr:col>
      <xdr:colOff>190500</xdr:colOff>
      <xdr:row>31</xdr:row>
      <xdr:rowOff>104775</xdr:rowOff>
    </xdr:to>
    <xdr:grpSp>
      <xdr:nvGrpSpPr>
        <xdr:cNvPr id="30775" name="Group 4"/>
        <xdr:cNvGrpSpPr>
          <a:grpSpLocks noChangeAspect="1"/>
        </xdr:cNvGrpSpPr>
      </xdr:nvGrpSpPr>
      <xdr:grpSpPr bwMode="auto">
        <a:xfrm>
          <a:off x="476250" y="714375"/>
          <a:ext cx="7258050" cy="5172075"/>
          <a:chOff x="0" y="0"/>
          <a:chExt cx="954" cy="767"/>
        </a:xfrm>
      </xdr:grpSpPr>
      <xdr:sp macro="" textlink="">
        <xdr:nvSpPr>
          <xdr:cNvPr id="30779" name="AutoShape 3"/>
          <xdr:cNvSpPr>
            <a:spLocks noChangeAspect="1" noChangeArrowheads="1" noTextEdit="1"/>
          </xdr:cNvSpPr>
        </xdr:nvSpPr>
        <xdr:spPr bwMode="auto">
          <a:xfrm>
            <a:off x="0" y="0"/>
            <a:ext cx="954" cy="7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Rectangle 10"/>
          <xdr:cNvSpPr>
            <a:spLocks noChangeArrowheads="1"/>
          </xdr:cNvSpPr>
        </xdr:nvSpPr>
        <xdr:spPr bwMode="auto">
          <a:xfrm>
            <a:off x="834" y="63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9" name="Rectangle 11"/>
          <xdr:cNvSpPr>
            <a:spLocks noChangeArrowheads="1"/>
          </xdr:cNvSpPr>
        </xdr:nvSpPr>
        <xdr:spPr bwMode="auto">
          <a:xfrm>
            <a:off x="861" y="63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0,2 </a:t>
            </a:r>
          </a:p>
        </xdr:txBody>
      </xdr:sp>
      <xdr:sp macro="" textlink="">
        <xdr:nvSpPr>
          <xdr:cNvPr id="10" name="Rectangle 12"/>
          <xdr:cNvSpPr>
            <a:spLocks noChangeArrowheads="1"/>
          </xdr:cNvSpPr>
        </xdr:nvSpPr>
        <xdr:spPr bwMode="auto">
          <a:xfrm>
            <a:off x="81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0,3 </a:t>
            </a:r>
          </a:p>
        </xdr:txBody>
      </xdr:sp>
      <xdr:sp macro="" textlink="">
        <xdr:nvSpPr>
          <xdr:cNvPr id="11" name="Rectangle 13"/>
          <xdr:cNvSpPr>
            <a:spLocks noChangeArrowheads="1"/>
          </xdr:cNvSpPr>
        </xdr:nvSpPr>
        <xdr:spPr bwMode="auto">
          <a:xfrm>
            <a:off x="834" y="653"/>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2" name="Rectangle 14"/>
          <xdr:cNvSpPr>
            <a:spLocks noChangeArrowheads="1"/>
          </xdr:cNvSpPr>
        </xdr:nvSpPr>
        <xdr:spPr bwMode="auto">
          <a:xfrm>
            <a:off x="861"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0,5 </a:t>
            </a:r>
          </a:p>
        </xdr:txBody>
      </xdr:sp>
      <xdr:sp macro="" textlink="">
        <xdr:nvSpPr>
          <xdr:cNvPr id="13" name="Rectangle 15"/>
          <xdr:cNvSpPr>
            <a:spLocks noChangeArrowheads="1"/>
          </xdr:cNvSpPr>
        </xdr:nvSpPr>
        <xdr:spPr bwMode="auto">
          <a:xfrm>
            <a:off x="81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0,6 </a:t>
            </a:r>
          </a:p>
        </xdr:txBody>
      </xdr:sp>
      <xdr:sp macro="" textlink="">
        <xdr:nvSpPr>
          <xdr:cNvPr id="14" name="Rectangle 16"/>
          <xdr:cNvSpPr>
            <a:spLocks noChangeArrowheads="1"/>
          </xdr:cNvSpPr>
        </xdr:nvSpPr>
        <xdr:spPr bwMode="auto">
          <a:xfrm>
            <a:off x="834" y="670"/>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5" name="Rectangle 17"/>
          <xdr:cNvSpPr>
            <a:spLocks noChangeArrowheads="1"/>
          </xdr:cNvSpPr>
        </xdr:nvSpPr>
        <xdr:spPr bwMode="auto">
          <a:xfrm>
            <a:off x="861" y="670"/>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1,1 </a:t>
            </a:r>
          </a:p>
        </xdr:txBody>
      </xdr:sp>
      <xdr:sp macro="" textlink="">
        <xdr:nvSpPr>
          <xdr:cNvPr id="16" name="Rectangle 18"/>
          <xdr:cNvSpPr>
            <a:spLocks noChangeArrowheads="1"/>
          </xdr:cNvSpPr>
        </xdr:nvSpPr>
        <xdr:spPr bwMode="auto">
          <a:xfrm>
            <a:off x="813"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1,2 </a:t>
            </a:r>
          </a:p>
        </xdr:txBody>
      </xdr:sp>
      <xdr:sp macro="" textlink="">
        <xdr:nvSpPr>
          <xdr:cNvPr id="17" name="Rectangle 19"/>
          <xdr:cNvSpPr>
            <a:spLocks noChangeArrowheads="1"/>
          </xdr:cNvSpPr>
        </xdr:nvSpPr>
        <xdr:spPr bwMode="auto">
          <a:xfrm>
            <a:off x="834" y="686"/>
            <a:ext cx="18"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bis </a:t>
            </a:r>
          </a:p>
        </xdr:txBody>
      </xdr:sp>
      <xdr:sp macro="" textlink="">
        <xdr:nvSpPr>
          <xdr:cNvPr id="18" name="Rectangle 20"/>
          <xdr:cNvSpPr>
            <a:spLocks noChangeArrowheads="1"/>
          </xdr:cNvSpPr>
        </xdr:nvSpPr>
        <xdr:spPr bwMode="auto">
          <a:xfrm>
            <a:off x="861" y="686"/>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2,3 </a:t>
            </a:r>
          </a:p>
        </xdr:txBody>
      </xdr:sp>
      <xdr:sp macro="" textlink="">
        <xdr:nvSpPr>
          <xdr:cNvPr id="30791" name="Pendler_Annaberg_Polen"/>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2" name="Freeform 31"/>
          <xdr:cNvSpPr>
            <a:spLocks/>
          </xdr:cNvSpPr>
        </xdr:nvSpPr>
        <xdr:spPr bwMode="auto">
          <a:xfrm>
            <a:off x="156" y="485"/>
            <a:ext cx="264" cy="169"/>
          </a:xfrm>
          <a:custGeom>
            <a:avLst/>
            <a:gdLst>
              <a:gd name="T0" fmla="*/ 175 w 264"/>
              <a:gd name="T1" fmla="*/ 119 h 169"/>
              <a:gd name="T2" fmla="*/ 166 w 264"/>
              <a:gd name="T3" fmla="*/ 122 h 169"/>
              <a:gd name="T4" fmla="*/ 154 w 264"/>
              <a:gd name="T5" fmla="*/ 123 h 169"/>
              <a:gd name="T6" fmla="*/ 146 w 264"/>
              <a:gd name="T7" fmla="*/ 125 h 169"/>
              <a:gd name="T8" fmla="*/ 144 w 264"/>
              <a:gd name="T9" fmla="*/ 138 h 169"/>
              <a:gd name="T10" fmla="*/ 140 w 264"/>
              <a:gd name="T11" fmla="*/ 149 h 169"/>
              <a:gd name="T12" fmla="*/ 133 w 264"/>
              <a:gd name="T13" fmla="*/ 158 h 169"/>
              <a:gd name="T14" fmla="*/ 128 w 264"/>
              <a:gd name="T15" fmla="*/ 162 h 169"/>
              <a:gd name="T16" fmla="*/ 117 w 264"/>
              <a:gd name="T17" fmla="*/ 156 h 169"/>
              <a:gd name="T18" fmla="*/ 103 w 264"/>
              <a:gd name="T19" fmla="*/ 148 h 169"/>
              <a:gd name="T20" fmla="*/ 94 w 264"/>
              <a:gd name="T21" fmla="*/ 145 h 169"/>
              <a:gd name="T22" fmla="*/ 89 w 264"/>
              <a:gd name="T23" fmla="*/ 152 h 169"/>
              <a:gd name="T24" fmla="*/ 68 w 264"/>
              <a:gd name="T25" fmla="*/ 160 h 169"/>
              <a:gd name="T26" fmla="*/ 63 w 264"/>
              <a:gd name="T27" fmla="*/ 167 h 169"/>
              <a:gd name="T28" fmla="*/ 52 w 264"/>
              <a:gd name="T29" fmla="*/ 164 h 169"/>
              <a:gd name="T30" fmla="*/ 41 w 264"/>
              <a:gd name="T31" fmla="*/ 164 h 169"/>
              <a:gd name="T32" fmla="*/ 22 w 264"/>
              <a:gd name="T33" fmla="*/ 153 h 169"/>
              <a:gd name="T34" fmla="*/ 2 w 264"/>
              <a:gd name="T35" fmla="*/ 131 h 169"/>
              <a:gd name="T36" fmla="*/ 8 w 264"/>
              <a:gd name="T37" fmla="*/ 119 h 169"/>
              <a:gd name="T38" fmla="*/ 20 w 264"/>
              <a:gd name="T39" fmla="*/ 107 h 169"/>
              <a:gd name="T40" fmla="*/ 33 w 264"/>
              <a:gd name="T41" fmla="*/ 107 h 169"/>
              <a:gd name="T42" fmla="*/ 33 w 264"/>
              <a:gd name="T43" fmla="*/ 98 h 169"/>
              <a:gd name="T44" fmla="*/ 33 w 264"/>
              <a:gd name="T45" fmla="*/ 87 h 169"/>
              <a:gd name="T46" fmla="*/ 42 w 264"/>
              <a:gd name="T47" fmla="*/ 78 h 169"/>
              <a:gd name="T48" fmla="*/ 56 w 264"/>
              <a:gd name="T49" fmla="*/ 76 h 169"/>
              <a:gd name="T50" fmla="*/ 59 w 264"/>
              <a:gd name="T51" fmla="*/ 64 h 169"/>
              <a:gd name="T52" fmla="*/ 57 w 264"/>
              <a:gd name="T53" fmla="*/ 47 h 169"/>
              <a:gd name="T54" fmla="*/ 44 w 264"/>
              <a:gd name="T55" fmla="*/ 40 h 169"/>
              <a:gd name="T56" fmla="*/ 45 w 264"/>
              <a:gd name="T57" fmla="*/ 26 h 169"/>
              <a:gd name="T58" fmla="*/ 55 w 264"/>
              <a:gd name="T59" fmla="*/ 30 h 169"/>
              <a:gd name="T60" fmla="*/ 64 w 264"/>
              <a:gd name="T61" fmla="*/ 23 h 169"/>
              <a:gd name="T62" fmla="*/ 75 w 264"/>
              <a:gd name="T63" fmla="*/ 14 h 169"/>
              <a:gd name="T64" fmla="*/ 90 w 264"/>
              <a:gd name="T65" fmla="*/ 8 h 169"/>
              <a:gd name="T66" fmla="*/ 103 w 264"/>
              <a:gd name="T67" fmla="*/ 12 h 169"/>
              <a:gd name="T68" fmla="*/ 103 w 264"/>
              <a:gd name="T69" fmla="*/ 19 h 169"/>
              <a:gd name="T70" fmla="*/ 119 w 264"/>
              <a:gd name="T71" fmla="*/ 24 h 169"/>
              <a:gd name="T72" fmla="*/ 132 w 264"/>
              <a:gd name="T73" fmla="*/ 13 h 169"/>
              <a:gd name="T74" fmla="*/ 143 w 264"/>
              <a:gd name="T75" fmla="*/ 6 h 169"/>
              <a:gd name="T76" fmla="*/ 156 w 264"/>
              <a:gd name="T77" fmla="*/ 9 h 169"/>
              <a:gd name="T78" fmla="*/ 167 w 264"/>
              <a:gd name="T79" fmla="*/ 11 h 169"/>
              <a:gd name="T80" fmla="*/ 184 w 264"/>
              <a:gd name="T81" fmla="*/ 8 h 169"/>
              <a:gd name="T82" fmla="*/ 205 w 264"/>
              <a:gd name="T83" fmla="*/ 15 h 169"/>
              <a:gd name="T84" fmla="*/ 216 w 264"/>
              <a:gd name="T85" fmla="*/ 23 h 169"/>
              <a:gd name="T86" fmla="*/ 230 w 264"/>
              <a:gd name="T87" fmla="*/ 23 h 169"/>
              <a:gd name="T88" fmla="*/ 239 w 264"/>
              <a:gd name="T89" fmla="*/ 44 h 169"/>
              <a:gd name="T90" fmla="*/ 245 w 264"/>
              <a:gd name="T91" fmla="*/ 51 h 169"/>
              <a:gd name="T92" fmla="*/ 261 w 264"/>
              <a:gd name="T93" fmla="*/ 58 h 169"/>
              <a:gd name="T94" fmla="*/ 262 w 264"/>
              <a:gd name="T95" fmla="*/ 69 h 169"/>
              <a:gd name="T96" fmla="*/ 254 w 264"/>
              <a:gd name="T97" fmla="*/ 77 h 169"/>
              <a:gd name="T98" fmla="*/ 245 w 264"/>
              <a:gd name="T99" fmla="*/ 72 h 169"/>
              <a:gd name="T100" fmla="*/ 240 w 264"/>
              <a:gd name="T101" fmla="*/ 66 h 169"/>
              <a:gd name="T102" fmla="*/ 232 w 264"/>
              <a:gd name="T103" fmla="*/ 62 h 169"/>
              <a:gd name="T104" fmla="*/ 231 w 264"/>
              <a:gd name="T105" fmla="*/ 71 h 169"/>
              <a:gd name="T106" fmla="*/ 223 w 264"/>
              <a:gd name="T107" fmla="*/ 78 h 169"/>
              <a:gd name="T108" fmla="*/ 220 w 264"/>
              <a:gd name="T109" fmla="*/ 87 h 169"/>
              <a:gd name="T110" fmla="*/ 211 w 264"/>
              <a:gd name="T111" fmla="*/ 89 h 169"/>
              <a:gd name="T112" fmla="*/ 201 w 264"/>
              <a:gd name="T113" fmla="*/ 85 h 169"/>
              <a:gd name="T114" fmla="*/ 196 w 264"/>
              <a:gd name="T115" fmla="*/ 96 h 169"/>
              <a:gd name="T116" fmla="*/ 195 w 264"/>
              <a:gd name="T117" fmla="*/ 105 h 169"/>
              <a:gd name="T118" fmla="*/ 189 w 264"/>
              <a:gd name="T119" fmla="*/ 115 h 169"/>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0" t="0" r="r" b="b"/>
            <a:pathLst>
              <a:path w="264" h="169">
                <a:moveTo>
                  <a:pt x="184" y="121"/>
                </a:moveTo>
                <a:lnTo>
                  <a:pt x="183" y="121"/>
                </a:lnTo>
                <a:lnTo>
                  <a:pt x="183" y="120"/>
                </a:lnTo>
                <a:lnTo>
                  <a:pt x="182" y="120"/>
                </a:lnTo>
                <a:lnTo>
                  <a:pt x="180" y="120"/>
                </a:lnTo>
                <a:lnTo>
                  <a:pt x="179" y="120"/>
                </a:lnTo>
                <a:lnTo>
                  <a:pt x="178" y="120"/>
                </a:lnTo>
                <a:lnTo>
                  <a:pt x="177" y="120"/>
                </a:lnTo>
                <a:lnTo>
                  <a:pt x="176" y="120"/>
                </a:lnTo>
                <a:lnTo>
                  <a:pt x="176" y="121"/>
                </a:lnTo>
                <a:lnTo>
                  <a:pt x="175" y="121"/>
                </a:lnTo>
                <a:lnTo>
                  <a:pt x="174" y="120"/>
                </a:lnTo>
                <a:lnTo>
                  <a:pt x="175" y="119"/>
                </a:lnTo>
                <a:lnTo>
                  <a:pt x="174" y="117"/>
                </a:lnTo>
                <a:lnTo>
                  <a:pt x="173" y="117"/>
                </a:lnTo>
                <a:lnTo>
                  <a:pt x="173" y="116"/>
                </a:lnTo>
                <a:lnTo>
                  <a:pt x="173" y="115"/>
                </a:lnTo>
                <a:lnTo>
                  <a:pt x="172" y="115"/>
                </a:lnTo>
                <a:lnTo>
                  <a:pt x="172" y="116"/>
                </a:lnTo>
                <a:lnTo>
                  <a:pt x="171" y="116"/>
                </a:lnTo>
                <a:lnTo>
                  <a:pt x="169" y="117"/>
                </a:lnTo>
                <a:lnTo>
                  <a:pt x="168" y="119"/>
                </a:lnTo>
                <a:lnTo>
                  <a:pt x="167" y="120"/>
                </a:lnTo>
                <a:lnTo>
                  <a:pt x="167" y="121"/>
                </a:lnTo>
                <a:lnTo>
                  <a:pt x="166" y="121"/>
                </a:lnTo>
                <a:lnTo>
                  <a:pt x="166" y="122"/>
                </a:lnTo>
                <a:lnTo>
                  <a:pt x="165" y="122"/>
                </a:lnTo>
                <a:lnTo>
                  <a:pt x="164" y="122"/>
                </a:lnTo>
                <a:lnTo>
                  <a:pt x="163" y="122"/>
                </a:lnTo>
                <a:lnTo>
                  <a:pt x="163" y="123"/>
                </a:lnTo>
                <a:lnTo>
                  <a:pt x="162" y="123"/>
                </a:lnTo>
                <a:lnTo>
                  <a:pt x="161" y="123"/>
                </a:lnTo>
                <a:lnTo>
                  <a:pt x="160" y="123"/>
                </a:lnTo>
                <a:lnTo>
                  <a:pt x="160" y="124"/>
                </a:lnTo>
                <a:lnTo>
                  <a:pt x="158" y="123"/>
                </a:lnTo>
                <a:lnTo>
                  <a:pt x="157" y="123"/>
                </a:lnTo>
                <a:lnTo>
                  <a:pt x="156" y="123"/>
                </a:lnTo>
                <a:lnTo>
                  <a:pt x="155" y="123"/>
                </a:lnTo>
                <a:lnTo>
                  <a:pt x="154" y="123"/>
                </a:lnTo>
                <a:lnTo>
                  <a:pt x="153" y="123"/>
                </a:lnTo>
                <a:lnTo>
                  <a:pt x="153" y="122"/>
                </a:lnTo>
                <a:lnTo>
                  <a:pt x="152" y="122"/>
                </a:lnTo>
                <a:lnTo>
                  <a:pt x="152" y="121"/>
                </a:lnTo>
                <a:lnTo>
                  <a:pt x="151" y="120"/>
                </a:lnTo>
                <a:lnTo>
                  <a:pt x="150" y="120"/>
                </a:lnTo>
                <a:lnTo>
                  <a:pt x="149" y="120"/>
                </a:lnTo>
                <a:lnTo>
                  <a:pt x="147" y="120"/>
                </a:lnTo>
                <a:lnTo>
                  <a:pt x="146" y="121"/>
                </a:lnTo>
                <a:lnTo>
                  <a:pt x="147" y="122"/>
                </a:lnTo>
                <a:lnTo>
                  <a:pt x="147" y="123"/>
                </a:lnTo>
                <a:lnTo>
                  <a:pt x="147" y="125"/>
                </a:lnTo>
                <a:lnTo>
                  <a:pt x="146" y="125"/>
                </a:lnTo>
                <a:lnTo>
                  <a:pt x="146" y="126"/>
                </a:lnTo>
                <a:lnTo>
                  <a:pt x="146" y="127"/>
                </a:lnTo>
                <a:lnTo>
                  <a:pt x="145" y="128"/>
                </a:lnTo>
                <a:lnTo>
                  <a:pt x="145" y="130"/>
                </a:lnTo>
                <a:lnTo>
                  <a:pt x="145" y="131"/>
                </a:lnTo>
                <a:lnTo>
                  <a:pt x="145" y="132"/>
                </a:lnTo>
                <a:lnTo>
                  <a:pt x="144" y="133"/>
                </a:lnTo>
                <a:lnTo>
                  <a:pt x="145" y="133"/>
                </a:lnTo>
                <a:lnTo>
                  <a:pt x="145" y="134"/>
                </a:lnTo>
                <a:lnTo>
                  <a:pt x="145" y="135"/>
                </a:lnTo>
                <a:lnTo>
                  <a:pt x="144" y="136"/>
                </a:lnTo>
                <a:lnTo>
                  <a:pt x="144" y="137"/>
                </a:lnTo>
                <a:lnTo>
                  <a:pt x="144" y="138"/>
                </a:lnTo>
                <a:lnTo>
                  <a:pt x="144" y="139"/>
                </a:lnTo>
                <a:lnTo>
                  <a:pt x="145" y="141"/>
                </a:lnTo>
                <a:lnTo>
                  <a:pt x="145" y="142"/>
                </a:lnTo>
                <a:lnTo>
                  <a:pt x="145" y="143"/>
                </a:lnTo>
                <a:lnTo>
                  <a:pt x="146" y="143"/>
                </a:lnTo>
                <a:lnTo>
                  <a:pt x="145" y="144"/>
                </a:lnTo>
                <a:lnTo>
                  <a:pt x="145" y="145"/>
                </a:lnTo>
                <a:lnTo>
                  <a:pt x="145" y="146"/>
                </a:lnTo>
                <a:lnTo>
                  <a:pt x="144" y="147"/>
                </a:lnTo>
                <a:lnTo>
                  <a:pt x="143" y="147"/>
                </a:lnTo>
                <a:lnTo>
                  <a:pt x="143" y="148"/>
                </a:lnTo>
                <a:lnTo>
                  <a:pt x="142" y="149"/>
                </a:lnTo>
                <a:lnTo>
                  <a:pt x="140" y="149"/>
                </a:lnTo>
                <a:lnTo>
                  <a:pt x="140" y="150"/>
                </a:lnTo>
                <a:lnTo>
                  <a:pt x="139" y="150"/>
                </a:lnTo>
                <a:lnTo>
                  <a:pt x="139" y="152"/>
                </a:lnTo>
                <a:lnTo>
                  <a:pt x="139" y="153"/>
                </a:lnTo>
                <a:lnTo>
                  <a:pt x="138" y="153"/>
                </a:lnTo>
                <a:lnTo>
                  <a:pt x="138" y="154"/>
                </a:lnTo>
                <a:lnTo>
                  <a:pt x="138" y="155"/>
                </a:lnTo>
                <a:lnTo>
                  <a:pt x="138" y="156"/>
                </a:lnTo>
                <a:lnTo>
                  <a:pt x="136" y="156"/>
                </a:lnTo>
                <a:lnTo>
                  <a:pt x="136" y="157"/>
                </a:lnTo>
                <a:lnTo>
                  <a:pt x="135" y="157"/>
                </a:lnTo>
                <a:lnTo>
                  <a:pt x="134" y="158"/>
                </a:lnTo>
                <a:lnTo>
                  <a:pt x="133" y="158"/>
                </a:lnTo>
                <a:lnTo>
                  <a:pt x="132" y="158"/>
                </a:lnTo>
                <a:lnTo>
                  <a:pt x="132" y="159"/>
                </a:lnTo>
                <a:lnTo>
                  <a:pt x="131" y="159"/>
                </a:lnTo>
                <a:lnTo>
                  <a:pt x="130" y="159"/>
                </a:lnTo>
                <a:lnTo>
                  <a:pt x="129" y="159"/>
                </a:lnTo>
                <a:lnTo>
                  <a:pt x="128" y="159"/>
                </a:lnTo>
                <a:lnTo>
                  <a:pt x="127" y="159"/>
                </a:lnTo>
                <a:lnTo>
                  <a:pt x="127" y="160"/>
                </a:lnTo>
                <a:lnTo>
                  <a:pt x="125" y="160"/>
                </a:lnTo>
                <a:lnTo>
                  <a:pt x="125" y="161"/>
                </a:lnTo>
                <a:lnTo>
                  <a:pt x="125" y="162"/>
                </a:lnTo>
                <a:lnTo>
                  <a:pt x="127" y="162"/>
                </a:lnTo>
                <a:lnTo>
                  <a:pt x="128" y="162"/>
                </a:lnTo>
                <a:lnTo>
                  <a:pt x="128" y="164"/>
                </a:lnTo>
                <a:lnTo>
                  <a:pt x="127" y="164"/>
                </a:lnTo>
                <a:lnTo>
                  <a:pt x="125" y="164"/>
                </a:lnTo>
                <a:lnTo>
                  <a:pt x="124" y="162"/>
                </a:lnTo>
                <a:lnTo>
                  <a:pt x="124" y="161"/>
                </a:lnTo>
                <a:lnTo>
                  <a:pt x="124" y="160"/>
                </a:lnTo>
                <a:lnTo>
                  <a:pt x="123" y="159"/>
                </a:lnTo>
                <a:lnTo>
                  <a:pt x="122" y="159"/>
                </a:lnTo>
                <a:lnTo>
                  <a:pt x="121" y="159"/>
                </a:lnTo>
                <a:lnTo>
                  <a:pt x="120" y="158"/>
                </a:lnTo>
                <a:lnTo>
                  <a:pt x="119" y="157"/>
                </a:lnTo>
                <a:lnTo>
                  <a:pt x="118" y="156"/>
                </a:lnTo>
                <a:lnTo>
                  <a:pt x="117" y="156"/>
                </a:lnTo>
                <a:lnTo>
                  <a:pt x="117" y="157"/>
                </a:lnTo>
                <a:lnTo>
                  <a:pt x="116" y="157"/>
                </a:lnTo>
                <a:lnTo>
                  <a:pt x="116" y="156"/>
                </a:lnTo>
                <a:lnTo>
                  <a:pt x="114" y="156"/>
                </a:lnTo>
                <a:lnTo>
                  <a:pt x="113" y="155"/>
                </a:lnTo>
                <a:lnTo>
                  <a:pt x="113" y="154"/>
                </a:lnTo>
                <a:lnTo>
                  <a:pt x="112" y="154"/>
                </a:lnTo>
                <a:lnTo>
                  <a:pt x="111" y="153"/>
                </a:lnTo>
                <a:lnTo>
                  <a:pt x="110" y="152"/>
                </a:lnTo>
                <a:lnTo>
                  <a:pt x="109" y="152"/>
                </a:lnTo>
                <a:lnTo>
                  <a:pt x="107" y="150"/>
                </a:lnTo>
                <a:lnTo>
                  <a:pt x="106" y="149"/>
                </a:lnTo>
                <a:lnTo>
                  <a:pt x="103" y="148"/>
                </a:lnTo>
                <a:lnTo>
                  <a:pt x="102" y="147"/>
                </a:lnTo>
                <a:lnTo>
                  <a:pt x="101" y="147"/>
                </a:lnTo>
                <a:lnTo>
                  <a:pt x="100" y="146"/>
                </a:lnTo>
                <a:lnTo>
                  <a:pt x="99" y="146"/>
                </a:lnTo>
                <a:lnTo>
                  <a:pt x="99" y="145"/>
                </a:lnTo>
                <a:lnTo>
                  <a:pt x="98" y="145"/>
                </a:lnTo>
                <a:lnTo>
                  <a:pt x="97" y="144"/>
                </a:lnTo>
                <a:lnTo>
                  <a:pt x="96" y="144"/>
                </a:lnTo>
                <a:lnTo>
                  <a:pt x="95" y="144"/>
                </a:lnTo>
                <a:lnTo>
                  <a:pt x="95" y="143"/>
                </a:lnTo>
                <a:lnTo>
                  <a:pt x="94" y="143"/>
                </a:lnTo>
                <a:lnTo>
                  <a:pt x="94" y="144"/>
                </a:lnTo>
                <a:lnTo>
                  <a:pt x="94" y="145"/>
                </a:lnTo>
                <a:lnTo>
                  <a:pt x="94" y="146"/>
                </a:lnTo>
                <a:lnTo>
                  <a:pt x="92" y="146"/>
                </a:lnTo>
                <a:lnTo>
                  <a:pt x="92" y="147"/>
                </a:lnTo>
                <a:lnTo>
                  <a:pt x="91" y="148"/>
                </a:lnTo>
                <a:lnTo>
                  <a:pt x="90" y="148"/>
                </a:lnTo>
                <a:lnTo>
                  <a:pt x="90" y="149"/>
                </a:lnTo>
                <a:lnTo>
                  <a:pt x="90" y="150"/>
                </a:lnTo>
                <a:lnTo>
                  <a:pt x="90" y="152"/>
                </a:lnTo>
                <a:lnTo>
                  <a:pt x="91" y="152"/>
                </a:lnTo>
                <a:lnTo>
                  <a:pt x="91" y="154"/>
                </a:lnTo>
                <a:lnTo>
                  <a:pt x="90" y="153"/>
                </a:lnTo>
                <a:lnTo>
                  <a:pt x="90" y="152"/>
                </a:lnTo>
                <a:lnTo>
                  <a:pt x="89" y="152"/>
                </a:lnTo>
                <a:lnTo>
                  <a:pt x="89" y="150"/>
                </a:lnTo>
                <a:lnTo>
                  <a:pt x="88" y="149"/>
                </a:lnTo>
                <a:lnTo>
                  <a:pt x="87" y="147"/>
                </a:lnTo>
                <a:lnTo>
                  <a:pt x="83" y="149"/>
                </a:lnTo>
                <a:lnTo>
                  <a:pt x="80" y="150"/>
                </a:lnTo>
                <a:lnTo>
                  <a:pt x="77" y="152"/>
                </a:lnTo>
                <a:lnTo>
                  <a:pt x="72" y="155"/>
                </a:lnTo>
                <a:lnTo>
                  <a:pt x="72" y="156"/>
                </a:lnTo>
                <a:lnTo>
                  <a:pt x="72" y="157"/>
                </a:lnTo>
                <a:lnTo>
                  <a:pt x="72" y="158"/>
                </a:lnTo>
                <a:lnTo>
                  <a:pt x="70" y="159"/>
                </a:lnTo>
                <a:lnTo>
                  <a:pt x="69" y="160"/>
                </a:lnTo>
                <a:lnTo>
                  <a:pt x="68" y="160"/>
                </a:lnTo>
                <a:lnTo>
                  <a:pt x="68" y="161"/>
                </a:lnTo>
                <a:lnTo>
                  <a:pt x="67" y="161"/>
                </a:lnTo>
                <a:lnTo>
                  <a:pt x="67" y="162"/>
                </a:lnTo>
                <a:lnTo>
                  <a:pt x="66" y="164"/>
                </a:lnTo>
                <a:lnTo>
                  <a:pt x="65" y="165"/>
                </a:lnTo>
                <a:lnTo>
                  <a:pt x="65" y="166"/>
                </a:lnTo>
                <a:lnTo>
                  <a:pt x="66" y="166"/>
                </a:lnTo>
                <a:lnTo>
                  <a:pt x="66" y="167"/>
                </a:lnTo>
                <a:lnTo>
                  <a:pt x="66" y="168"/>
                </a:lnTo>
                <a:lnTo>
                  <a:pt x="66" y="169"/>
                </a:lnTo>
                <a:lnTo>
                  <a:pt x="65" y="168"/>
                </a:lnTo>
                <a:lnTo>
                  <a:pt x="63" y="168"/>
                </a:lnTo>
                <a:lnTo>
                  <a:pt x="63" y="167"/>
                </a:lnTo>
                <a:lnTo>
                  <a:pt x="63" y="166"/>
                </a:lnTo>
                <a:lnTo>
                  <a:pt x="62" y="166"/>
                </a:lnTo>
                <a:lnTo>
                  <a:pt x="61" y="165"/>
                </a:lnTo>
                <a:lnTo>
                  <a:pt x="59" y="164"/>
                </a:lnTo>
                <a:lnTo>
                  <a:pt x="58" y="164"/>
                </a:lnTo>
                <a:lnTo>
                  <a:pt x="57" y="162"/>
                </a:lnTo>
                <a:lnTo>
                  <a:pt x="57" y="161"/>
                </a:lnTo>
                <a:lnTo>
                  <a:pt x="56" y="161"/>
                </a:lnTo>
                <a:lnTo>
                  <a:pt x="55" y="161"/>
                </a:lnTo>
                <a:lnTo>
                  <a:pt x="55" y="162"/>
                </a:lnTo>
                <a:lnTo>
                  <a:pt x="54" y="162"/>
                </a:lnTo>
                <a:lnTo>
                  <a:pt x="53" y="164"/>
                </a:lnTo>
                <a:lnTo>
                  <a:pt x="52" y="164"/>
                </a:lnTo>
                <a:lnTo>
                  <a:pt x="51" y="164"/>
                </a:lnTo>
                <a:lnTo>
                  <a:pt x="50" y="164"/>
                </a:lnTo>
                <a:lnTo>
                  <a:pt x="48" y="164"/>
                </a:lnTo>
                <a:lnTo>
                  <a:pt x="47" y="164"/>
                </a:lnTo>
                <a:lnTo>
                  <a:pt x="47" y="162"/>
                </a:lnTo>
                <a:lnTo>
                  <a:pt x="46" y="162"/>
                </a:lnTo>
                <a:lnTo>
                  <a:pt x="45" y="162"/>
                </a:lnTo>
                <a:lnTo>
                  <a:pt x="45" y="161"/>
                </a:lnTo>
                <a:lnTo>
                  <a:pt x="44" y="161"/>
                </a:lnTo>
                <a:lnTo>
                  <a:pt x="44" y="162"/>
                </a:lnTo>
                <a:lnTo>
                  <a:pt x="43" y="162"/>
                </a:lnTo>
                <a:lnTo>
                  <a:pt x="42" y="162"/>
                </a:lnTo>
                <a:lnTo>
                  <a:pt x="41" y="164"/>
                </a:lnTo>
                <a:lnTo>
                  <a:pt x="40" y="164"/>
                </a:lnTo>
                <a:lnTo>
                  <a:pt x="40" y="165"/>
                </a:lnTo>
                <a:lnTo>
                  <a:pt x="40" y="166"/>
                </a:lnTo>
                <a:lnTo>
                  <a:pt x="39" y="166"/>
                </a:lnTo>
                <a:lnTo>
                  <a:pt x="37" y="166"/>
                </a:lnTo>
                <a:lnTo>
                  <a:pt x="37" y="167"/>
                </a:lnTo>
                <a:lnTo>
                  <a:pt x="36" y="166"/>
                </a:lnTo>
                <a:lnTo>
                  <a:pt x="35" y="166"/>
                </a:lnTo>
                <a:lnTo>
                  <a:pt x="34" y="166"/>
                </a:lnTo>
                <a:lnTo>
                  <a:pt x="33" y="159"/>
                </a:lnTo>
                <a:lnTo>
                  <a:pt x="33" y="158"/>
                </a:lnTo>
                <a:lnTo>
                  <a:pt x="24" y="154"/>
                </a:lnTo>
                <a:lnTo>
                  <a:pt x="22" y="153"/>
                </a:lnTo>
                <a:lnTo>
                  <a:pt x="21" y="152"/>
                </a:lnTo>
                <a:lnTo>
                  <a:pt x="19" y="150"/>
                </a:lnTo>
                <a:lnTo>
                  <a:pt x="12" y="145"/>
                </a:lnTo>
                <a:lnTo>
                  <a:pt x="11" y="144"/>
                </a:lnTo>
                <a:lnTo>
                  <a:pt x="11" y="143"/>
                </a:lnTo>
                <a:lnTo>
                  <a:pt x="10" y="143"/>
                </a:lnTo>
                <a:lnTo>
                  <a:pt x="10" y="142"/>
                </a:lnTo>
                <a:lnTo>
                  <a:pt x="10" y="137"/>
                </a:lnTo>
                <a:lnTo>
                  <a:pt x="7" y="136"/>
                </a:lnTo>
                <a:lnTo>
                  <a:pt x="6" y="136"/>
                </a:lnTo>
                <a:lnTo>
                  <a:pt x="2" y="132"/>
                </a:lnTo>
                <a:lnTo>
                  <a:pt x="1" y="131"/>
                </a:lnTo>
                <a:lnTo>
                  <a:pt x="2" y="131"/>
                </a:lnTo>
                <a:lnTo>
                  <a:pt x="2" y="130"/>
                </a:lnTo>
                <a:lnTo>
                  <a:pt x="0" y="128"/>
                </a:lnTo>
                <a:lnTo>
                  <a:pt x="4" y="127"/>
                </a:lnTo>
                <a:lnTo>
                  <a:pt x="3" y="125"/>
                </a:lnTo>
                <a:lnTo>
                  <a:pt x="3" y="124"/>
                </a:lnTo>
                <a:lnTo>
                  <a:pt x="2" y="124"/>
                </a:lnTo>
                <a:lnTo>
                  <a:pt x="2" y="123"/>
                </a:lnTo>
                <a:lnTo>
                  <a:pt x="3" y="122"/>
                </a:lnTo>
                <a:lnTo>
                  <a:pt x="4" y="121"/>
                </a:lnTo>
                <a:lnTo>
                  <a:pt x="4" y="120"/>
                </a:lnTo>
                <a:lnTo>
                  <a:pt x="6" y="120"/>
                </a:lnTo>
                <a:lnTo>
                  <a:pt x="7" y="119"/>
                </a:lnTo>
                <a:lnTo>
                  <a:pt x="8" y="119"/>
                </a:lnTo>
                <a:lnTo>
                  <a:pt x="9" y="117"/>
                </a:lnTo>
                <a:lnTo>
                  <a:pt x="10" y="117"/>
                </a:lnTo>
                <a:lnTo>
                  <a:pt x="10" y="119"/>
                </a:lnTo>
                <a:lnTo>
                  <a:pt x="13" y="116"/>
                </a:lnTo>
                <a:lnTo>
                  <a:pt x="13" y="115"/>
                </a:lnTo>
                <a:lnTo>
                  <a:pt x="14" y="114"/>
                </a:lnTo>
                <a:lnTo>
                  <a:pt x="15" y="114"/>
                </a:lnTo>
                <a:lnTo>
                  <a:pt x="17" y="113"/>
                </a:lnTo>
                <a:lnTo>
                  <a:pt x="18" y="111"/>
                </a:lnTo>
                <a:lnTo>
                  <a:pt x="18" y="109"/>
                </a:lnTo>
                <a:lnTo>
                  <a:pt x="19" y="108"/>
                </a:lnTo>
                <a:lnTo>
                  <a:pt x="20" y="108"/>
                </a:lnTo>
                <a:lnTo>
                  <a:pt x="20" y="107"/>
                </a:lnTo>
                <a:lnTo>
                  <a:pt x="22" y="104"/>
                </a:lnTo>
                <a:lnTo>
                  <a:pt x="23" y="104"/>
                </a:lnTo>
                <a:lnTo>
                  <a:pt x="24" y="105"/>
                </a:lnTo>
                <a:lnTo>
                  <a:pt x="25" y="105"/>
                </a:lnTo>
                <a:lnTo>
                  <a:pt x="26" y="105"/>
                </a:lnTo>
                <a:lnTo>
                  <a:pt x="28" y="105"/>
                </a:lnTo>
                <a:lnTo>
                  <a:pt x="29" y="107"/>
                </a:lnTo>
                <a:lnTo>
                  <a:pt x="30" y="108"/>
                </a:lnTo>
                <a:lnTo>
                  <a:pt x="30" y="107"/>
                </a:lnTo>
                <a:lnTo>
                  <a:pt x="31" y="107"/>
                </a:lnTo>
                <a:lnTo>
                  <a:pt x="31" y="108"/>
                </a:lnTo>
                <a:lnTo>
                  <a:pt x="32" y="107"/>
                </a:lnTo>
                <a:lnTo>
                  <a:pt x="33" y="107"/>
                </a:lnTo>
                <a:lnTo>
                  <a:pt x="34" y="107"/>
                </a:lnTo>
                <a:lnTo>
                  <a:pt x="35" y="107"/>
                </a:lnTo>
                <a:lnTo>
                  <a:pt x="36" y="104"/>
                </a:lnTo>
                <a:lnTo>
                  <a:pt x="37" y="103"/>
                </a:lnTo>
                <a:lnTo>
                  <a:pt x="39" y="102"/>
                </a:lnTo>
                <a:lnTo>
                  <a:pt x="39" y="101"/>
                </a:lnTo>
                <a:lnTo>
                  <a:pt x="40" y="100"/>
                </a:lnTo>
                <a:lnTo>
                  <a:pt x="39" y="100"/>
                </a:lnTo>
                <a:lnTo>
                  <a:pt x="39" y="99"/>
                </a:lnTo>
                <a:lnTo>
                  <a:pt x="37" y="100"/>
                </a:lnTo>
                <a:lnTo>
                  <a:pt x="36" y="99"/>
                </a:lnTo>
                <a:lnTo>
                  <a:pt x="35" y="98"/>
                </a:lnTo>
                <a:lnTo>
                  <a:pt x="33" y="98"/>
                </a:lnTo>
                <a:lnTo>
                  <a:pt x="32" y="98"/>
                </a:lnTo>
                <a:lnTo>
                  <a:pt x="30" y="97"/>
                </a:lnTo>
                <a:lnTo>
                  <a:pt x="30" y="96"/>
                </a:lnTo>
                <a:lnTo>
                  <a:pt x="30" y="93"/>
                </a:lnTo>
                <a:lnTo>
                  <a:pt x="30" y="92"/>
                </a:lnTo>
                <a:lnTo>
                  <a:pt x="31" y="91"/>
                </a:lnTo>
                <a:lnTo>
                  <a:pt x="32" y="91"/>
                </a:lnTo>
                <a:lnTo>
                  <a:pt x="33" y="90"/>
                </a:lnTo>
                <a:lnTo>
                  <a:pt x="33" y="91"/>
                </a:lnTo>
                <a:lnTo>
                  <a:pt x="34" y="90"/>
                </a:lnTo>
                <a:lnTo>
                  <a:pt x="34" y="89"/>
                </a:lnTo>
                <a:lnTo>
                  <a:pt x="34" y="88"/>
                </a:lnTo>
                <a:lnTo>
                  <a:pt x="33" y="87"/>
                </a:lnTo>
                <a:lnTo>
                  <a:pt x="33" y="85"/>
                </a:lnTo>
                <a:lnTo>
                  <a:pt x="32" y="83"/>
                </a:lnTo>
                <a:lnTo>
                  <a:pt x="33" y="83"/>
                </a:lnTo>
                <a:lnTo>
                  <a:pt x="34" y="82"/>
                </a:lnTo>
                <a:lnTo>
                  <a:pt x="35" y="82"/>
                </a:lnTo>
                <a:lnTo>
                  <a:pt x="35" y="81"/>
                </a:lnTo>
                <a:lnTo>
                  <a:pt x="36" y="81"/>
                </a:lnTo>
                <a:lnTo>
                  <a:pt x="37" y="81"/>
                </a:lnTo>
                <a:lnTo>
                  <a:pt x="40" y="81"/>
                </a:lnTo>
                <a:lnTo>
                  <a:pt x="41" y="81"/>
                </a:lnTo>
                <a:lnTo>
                  <a:pt x="43" y="80"/>
                </a:lnTo>
                <a:lnTo>
                  <a:pt x="42" y="80"/>
                </a:lnTo>
                <a:lnTo>
                  <a:pt x="42" y="78"/>
                </a:lnTo>
                <a:lnTo>
                  <a:pt x="43" y="78"/>
                </a:lnTo>
                <a:lnTo>
                  <a:pt x="43" y="76"/>
                </a:lnTo>
                <a:lnTo>
                  <a:pt x="43" y="75"/>
                </a:lnTo>
                <a:lnTo>
                  <a:pt x="44" y="75"/>
                </a:lnTo>
                <a:lnTo>
                  <a:pt x="45" y="74"/>
                </a:lnTo>
                <a:lnTo>
                  <a:pt x="46" y="71"/>
                </a:lnTo>
                <a:lnTo>
                  <a:pt x="48" y="71"/>
                </a:lnTo>
                <a:lnTo>
                  <a:pt x="48" y="72"/>
                </a:lnTo>
                <a:lnTo>
                  <a:pt x="51" y="71"/>
                </a:lnTo>
                <a:lnTo>
                  <a:pt x="53" y="74"/>
                </a:lnTo>
                <a:lnTo>
                  <a:pt x="54" y="74"/>
                </a:lnTo>
                <a:lnTo>
                  <a:pt x="55" y="76"/>
                </a:lnTo>
                <a:lnTo>
                  <a:pt x="56" y="76"/>
                </a:lnTo>
                <a:lnTo>
                  <a:pt x="57" y="76"/>
                </a:lnTo>
                <a:lnTo>
                  <a:pt x="57" y="75"/>
                </a:lnTo>
                <a:lnTo>
                  <a:pt x="58" y="72"/>
                </a:lnTo>
                <a:lnTo>
                  <a:pt x="59" y="74"/>
                </a:lnTo>
                <a:lnTo>
                  <a:pt x="62" y="71"/>
                </a:lnTo>
                <a:lnTo>
                  <a:pt x="61" y="70"/>
                </a:lnTo>
                <a:lnTo>
                  <a:pt x="62" y="69"/>
                </a:lnTo>
                <a:lnTo>
                  <a:pt x="63" y="70"/>
                </a:lnTo>
                <a:lnTo>
                  <a:pt x="63" y="67"/>
                </a:lnTo>
                <a:lnTo>
                  <a:pt x="61" y="66"/>
                </a:lnTo>
                <a:lnTo>
                  <a:pt x="59" y="67"/>
                </a:lnTo>
                <a:lnTo>
                  <a:pt x="58" y="65"/>
                </a:lnTo>
                <a:lnTo>
                  <a:pt x="59" y="64"/>
                </a:lnTo>
                <a:lnTo>
                  <a:pt x="59" y="62"/>
                </a:lnTo>
                <a:lnTo>
                  <a:pt x="62" y="60"/>
                </a:lnTo>
                <a:lnTo>
                  <a:pt x="62" y="59"/>
                </a:lnTo>
                <a:lnTo>
                  <a:pt x="62" y="58"/>
                </a:lnTo>
                <a:lnTo>
                  <a:pt x="62" y="57"/>
                </a:lnTo>
                <a:lnTo>
                  <a:pt x="63" y="54"/>
                </a:lnTo>
                <a:lnTo>
                  <a:pt x="64" y="51"/>
                </a:lnTo>
                <a:lnTo>
                  <a:pt x="62" y="52"/>
                </a:lnTo>
                <a:lnTo>
                  <a:pt x="62" y="49"/>
                </a:lnTo>
                <a:lnTo>
                  <a:pt x="61" y="48"/>
                </a:lnTo>
                <a:lnTo>
                  <a:pt x="61" y="47"/>
                </a:lnTo>
                <a:lnTo>
                  <a:pt x="59" y="47"/>
                </a:lnTo>
                <a:lnTo>
                  <a:pt x="57" y="47"/>
                </a:lnTo>
                <a:lnTo>
                  <a:pt x="54" y="47"/>
                </a:lnTo>
                <a:lnTo>
                  <a:pt x="53" y="46"/>
                </a:lnTo>
                <a:lnTo>
                  <a:pt x="52" y="45"/>
                </a:lnTo>
                <a:lnTo>
                  <a:pt x="51" y="45"/>
                </a:lnTo>
                <a:lnTo>
                  <a:pt x="48" y="44"/>
                </a:lnTo>
                <a:lnTo>
                  <a:pt x="47" y="44"/>
                </a:lnTo>
                <a:lnTo>
                  <a:pt x="47" y="43"/>
                </a:lnTo>
                <a:lnTo>
                  <a:pt x="47" y="42"/>
                </a:lnTo>
                <a:lnTo>
                  <a:pt x="46" y="43"/>
                </a:lnTo>
                <a:lnTo>
                  <a:pt x="45" y="42"/>
                </a:lnTo>
                <a:lnTo>
                  <a:pt x="44" y="42"/>
                </a:lnTo>
                <a:lnTo>
                  <a:pt x="44" y="41"/>
                </a:lnTo>
                <a:lnTo>
                  <a:pt x="44" y="40"/>
                </a:lnTo>
                <a:lnTo>
                  <a:pt x="44" y="38"/>
                </a:lnTo>
                <a:lnTo>
                  <a:pt x="45" y="38"/>
                </a:lnTo>
                <a:lnTo>
                  <a:pt x="44" y="37"/>
                </a:lnTo>
                <a:lnTo>
                  <a:pt x="45" y="36"/>
                </a:lnTo>
                <a:lnTo>
                  <a:pt x="47" y="36"/>
                </a:lnTo>
                <a:lnTo>
                  <a:pt x="48" y="36"/>
                </a:lnTo>
                <a:lnTo>
                  <a:pt x="50" y="38"/>
                </a:lnTo>
                <a:lnTo>
                  <a:pt x="51" y="37"/>
                </a:lnTo>
                <a:lnTo>
                  <a:pt x="51" y="34"/>
                </a:lnTo>
                <a:lnTo>
                  <a:pt x="48" y="31"/>
                </a:lnTo>
                <a:lnTo>
                  <a:pt x="46" y="27"/>
                </a:lnTo>
                <a:lnTo>
                  <a:pt x="46" y="26"/>
                </a:lnTo>
                <a:lnTo>
                  <a:pt x="45" y="26"/>
                </a:lnTo>
                <a:lnTo>
                  <a:pt x="46" y="25"/>
                </a:lnTo>
                <a:lnTo>
                  <a:pt x="47" y="25"/>
                </a:lnTo>
                <a:lnTo>
                  <a:pt x="48" y="25"/>
                </a:lnTo>
                <a:lnTo>
                  <a:pt x="48" y="26"/>
                </a:lnTo>
                <a:lnTo>
                  <a:pt x="50" y="26"/>
                </a:lnTo>
                <a:lnTo>
                  <a:pt x="51" y="25"/>
                </a:lnTo>
                <a:lnTo>
                  <a:pt x="51" y="26"/>
                </a:lnTo>
                <a:lnTo>
                  <a:pt x="52" y="26"/>
                </a:lnTo>
                <a:lnTo>
                  <a:pt x="53" y="25"/>
                </a:lnTo>
                <a:lnTo>
                  <a:pt x="54" y="25"/>
                </a:lnTo>
                <a:lnTo>
                  <a:pt x="55" y="25"/>
                </a:lnTo>
                <a:lnTo>
                  <a:pt x="55" y="26"/>
                </a:lnTo>
                <a:lnTo>
                  <a:pt x="55" y="30"/>
                </a:lnTo>
                <a:lnTo>
                  <a:pt x="56" y="30"/>
                </a:lnTo>
                <a:lnTo>
                  <a:pt x="56" y="31"/>
                </a:lnTo>
                <a:lnTo>
                  <a:pt x="57" y="31"/>
                </a:lnTo>
                <a:lnTo>
                  <a:pt x="58" y="31"/>
                </a:lnTo>
                <a:lnTo>
                  <a:pt x="62" y="31"/>
                </a:lnTo>
                <a:lnTo>
                  <a:pt x="64" y="29"/>
                </a:lnTo>
                <a:lnTo>
                  <a:pt x="65" y="27"/>
                </a:lnTo>
                <a:lnTo>
                  <a:pt x="65" y="26"/>
                </a:lnTo>
                <a:lnTo>
                  <a:pt x="66" y="26"/>
                </a:lnTo>
                <a:lnTo>
                  <a:pt x="65" y="25"/>
                </a:lnTo>
                <a:lnTo>
                  <a:pt x="64" y="25"/>
                </a:lnTo>
                <a:lnTo>
                  <a:pt x="64" y="24"/>
                </a:lnTo>
                <a:lnTo>
                  <a:pt x="64" y="23"/>
                </a:lnTo>
                <a:lnTo>
                  <a:pt x="63" y="22"/>
                </a:lnTo>
                <a:lnTo>
                  <a:pt x="63" y="21"/>
                </a:lnTo>
                <a:lnTo>
                  <a:pt x="62" y="20"/>
                </a:lnTo>
                <a:lnTo>
                  <a:pt x="62" y="19"/>
                </a:lnTo>
                <a:lnTo>
                  <a:pt x="62" y="18"/>
                </a:lnTo>
                <a:lnTo>
                  <a:pt x="63" y="19"/>
                </a:lnTo>
                <a:lnTo>
                  <a:pt x="65" y="17"/>
                </a:lnTo>
                <a:lnTo>
                  <a:pt x="67" y="15"/>
                </a:lnTo>
                <a:lnTo>
                  <a:pt x="68" y="14"/>
                </a:lnTo>
                <a:lnTo>
                  <a:pt x="69" y="15"/>
                </a:lnTo>
                <a:lnTo>
                  <a:pt x="72" y="18"/>
                </a:lnTo>
                <a:lnTo>
                  <a:pt x="73" y="18"/>
                </a:lnTo>
                <a:lnTo>
                  <a:pt x="75" y="14"/>
                </a:lnTo>
                <a:lnTo>
                  <a:pt x="75" y="13"/>
                </a:lnTo>
                <a:lnTo>
                  <a:pt x="75" y="12"/>
                </a:lnTo>
                <a:lnTo>
                  <a:pt x="76" y="11"/>
                </a:lnTo>
                <a:lnTo>
                  <a:pt x="78" y="10"/>
                </a:lnTo>
                <a:lnTo>
                  <a:pt x="78" y="11"/>
                </a:lnTo>
                <a:lnTo>
                  <a:pt x="79" y="12"/>
                </a:lnTo>
                <a:lnTo>
                  <a:pt x="81" y="12"/>
                </a:lnTo>
                <a:lnTo>
                  <a:pt x="83" y="12"/>
                </a:lnTo>
                <a:lnTo>
                  <a:pt x="84" y="11"/>
                </a:lnTo>
                <a:lnTo>
                  <a:pt x="86" y="11"/>
                </a:lnTo>
                <a:lnTo>
                  <a:pt x="87" y="10"/>
                </a:lnTo>
                <a:lnTo>
                  <a:pt x="89" y="8"/>
                </a:lnTo>
                <a:lnTo>
                  <a:pt x="90" y="8"/>
                </a:lnTo>
                <a:lnTo>
                  <a:pt x="92" y="6"/>
                </a:lnTo>
                <a:lnTo>
                  <a:pt x="94" y="4"/>
                </a:lnTo>
                <a:lnTo>
                  <a:pt x="95" y="7"/>
                </a:lnTo>
                <a:lnTo>
                  <a:pt x="96" y="7"/>
                </a:lnTo>
                <a:lnTo>
                  <a:pt x="97" y="8"/>
                </a:lnTo>
                <a:lnTo>
                  <a:pt x="99" y="9"/>
                </a:lnTo>
                <a:lnTo>
                  <a:pt x="101" y="9"/>
                </a:lnTo>
                <a:lnTo>
                  <a:pt x="101" y="10"/>
                </a:lnTo>
                <a:lnTo>
                  <a:pt x="101" y="11"/>
                </a:lnTo>
                <a:lnTo>
                  <a:pt x="101" y="12"/>
                </a:lnTo>
                <a:lnTo>
                  <a:pt x="101" y="13"/>
                </a:lnTo>
                <a:lnTo>
                  <a:pt x="102" y="13"/>
                </a:lnTo>
                <a:lnTo>
                  <a:pt x="103" y="12"/>
                </a:lnTo>
                <a:lnTo>
                  <a:pt x="105" y="12"/>
                </a:lnTo>
                <a:lnTo>
                  <a:pt x="106" y="12"/>
                </a:lnTo>
                <a:lnTo>
                  <a:pt x="106" y="11"/>
                </a:lnTo>
                <a:lnTo>
                  <a:pt x="107" y="12"/>
                </a:lnTo>
                <a:lnTo>
                  <a:pt x="107" y="13"/>
                </a:lnTo>
                <a:lnTo>
                  <a:pt x="106" y="14"/>
                </a:lnTo>
                <a:lnTo>
                  <a:pt x="107" y="15"/>
                </a:lnTo>
                <a:lnTo>
                  <a:pt x="108" y="15"/>
                </a:lnTo>
                <a:lnTo>
                  <a:pt x="107" y="17"/>
                </a:lnTo>
                <a:lnTo>
                  <a:pt x="106" y="17"/>
                </a:lnTo>
                <a:lnTo>
                  <a:pt x="105" y="18"/>
                </a:lnTo>
                <a:lnTo>
                  <a:pt x="103" y="18"/>
                </a:lnTo>
                <a:lnTo>
                  <a:pt x="103" y="19"/>
                </a:lnTo>
                <a:lnTo>
                  <a:pt x="105" y="20"/>
                </a:lnTo>
                <a:lnTo>
                  <a:pt x="106" y="20"/>
                </a:lnTo>
                <a:lnTo>
                  <a:pt x="107" y="22"/>
                </a:lnTo>
                <a:lnTo>
                  <a:pt x="108" y="23"/>
                </a:lnTo>
                <a:lnTo>
                  <a:pt x="109" y="24"/>
                </a:lnTo>
                <a:lnTo>
                  <a:pt x="110" y="25"/>
                </a:lnTo>
                <a:lnTo>
                  <a:pt x="111" y="26"/>
                </a:lnTo>
                <a:lnTo>
                  <a:pt x="113" y="27"/>
                </a:lnTo>
                <a:lnTo>
                  <a:pt x="114" y="27"/>
                </a:lnTo>
                <a:lnTo>
                  <a:pt x="116" y="27"/>
                </a:lnTo>
                <a:lnTo>
                  <a:pt x="118" y="26"/>
                </a:lnTo>
                <a:lnTo>
                  <a:pt x="119" y="26"/>
                </a:lnTo>
                <a:lnTo>
                  <a:pt x="119" y="24"/>
                </a:lnTo>
                <a:lnTo>
                  <a:pt x="118" y="23"/>
                </a:lnTo>
                <a:lnTo>
                  <a:pt x="123" y="21"/>
                </a:lnTo>
                <a:lnTo>
                  <a:pt x="124" y="23"/>
                </a:lnTo>
                <a:lnTo>
                  <a:pt x="127" y="22"/>
                </a:lnTo>
                <a:lnTo>
                  <a:pt x="128" y="20"/>
                </a:lnTo>
                <a:lnTo>
                  <a:pt x="130" y="19"/>
                </a:lnTo>
                <a:lnTo>
                  <a:pt x="131" y="18"/>
                </a:lnTo>
                <a:lnTo>
                  <a:pt x="131" y="17"/>
                </a:lnTo>
                <a:lnTo>
                  <a:pt x="131" y="15"/>
                </a:lnTo>
                <a:lnTo>
                  <a:pt x="131" y="14"/>
                </a:lnTo>
                <a:lnTo>
                  <a:pt x="131" y="12"/>
                </a:lnTo>
                <a:lnTo>
                  <a:pt x="132" y="12"/>
                </a:lnTo>
                <a:lnTo>
                  <a:pt x="132" y="13"/>
                </a:lnTo>
                <a:lnTo>
                  <a:pt x="134" y="13"/>
                </a:lnTo>
                <a:lnTo>
                  <a:pt x="135" y="14"/>
                </a:lnTo>
                <a:lnTo>
                  <a:pt x="136" y="15"/>
                </a:lnTo>
                <a:lnTo>
                  <a:pt x="138" y="15"/>
                </a:lnTo>
                <a:lnTo>
                  <a:pt x="139" y="15"/>
                </a:lnTo>
                <a:lnTo>
                  <a:pt x="140" y="15"/>
                </a:lnTo>
                <a:lnTo>
                  <a:pt x="140" y="14"/>
                </a:lnTo>
                <a:lnTo>
                  <a:pt x="140" y="13"/>
                </a:lnTo>
                <a:lnTo>
                  <a:pt x="141" y="11"/>
                </a:lnTo>
                <a:lnTo>
                  <a:pt x="142" y="10"/>
                </a:lnTo>
                <a:lnTo>
                  <a:pt x="142" y="9"/>
                </a:lnTo>
                <a:lnTo>
                  <a:pt x="141" y="7"/>
                </a:lnTo>
                <a:lnTo>
                  <a:pt x="143" y="6"/>
                </a:lnTo>
                <a:lnTo>
                  <a:pt x="144" y="6"/>
                </a:lnTo>
                <a:lnTo>
                  <a:pt x="144" y="4"/>
                </a:lnTo>
                <a:lnTo>
                  <a:pt x="144" y="3"/>
                </a:lnTo>
                <a:lnTo>
                  <a:pt x="144" y="2"/>
                </a:lnTo>
                <a:lnTo>
                  <a:pt x="145" y="1"/>
                </a:lnTo>
                <a:lnTo>
                  <a:pt x="145" y="0"/>
                </a:lnTo>
                <a:lnTo>
                  <a:pt x="149" y="2"/>
                </a:lnTo>
                <a:lnTo>
                  <a:pt x="151" y="6"/>
                </a:lnTo>
                <a:lnTo>
                  <a:pt x="151" y="7"/>
                </a:lnTo>
                <a:lnTo>
                  <a:pt x="152" y="8"/>
                </a:lnTo>
                <a:lnTo>
                  <a:pt x="153" y="9"/>
                </a:lnTo>
                <a:lnTo>
                  <a:pt x="154" y="9"/>
                </a:lnTo>
                <a:lnTo>
                  <a:pt x="156" y="9"/>
                </a:lnTo>
                <a:lnTo>
                  <a:pt x="157" y="10"/>
                </a:lnTo>
                <a:lnTo>
                  <a:pt x="158" y="9"/>
                </a:lnTo>
                <a:lnTo>
                  <a:pt x="158" y="7"/>
                </a:lnTo>
                <a:lnTo>
                  <a:pt x="160" y="7"/>
                </a:lnTo>
                <a:lnTo>
                  <a:pt x="161" y="7"/>
                </a:lnTo>
                <a:lnTo>
                  <a:pt x="162" y="7"/>
                </a:lnTo>
                <a:lnTo>
                  <a:pt x="163" y="7"/>
                </a:lnTo>
                <a:lnTo>
                  <a:pt x="165" y="8"/>
                </a:lnTo>
                <a:lnTo>
                  <a:pt x="164" y="9"/>
                </a:lnTo>
                <a:lnTo>
                  <a:pt x="164" y="10"/>
                </a:lnTo>
                <a:lnTo>
                  <a:pt x="164" y="11"/>
                </a:lnTo>
                <a:lnTo>
                  <a:pt x="166" y="11"/>
                </a:lnTo>
                <a:lnTo>
                  <a:pt x="167" y="11"/>
                </a:lnTo>
                <a:lnTo>
                  <a:pt x="167" y="12"/>
                </a:lnTo>
                <a:lnTo>
                  <a:pt x="168" y="14"/>
                </a:lnTo>
                <a:lnTo>
                  <a:pt x="169" y="14"/>
                </a:lnTo>
                <a:lnTo>
                  <a:pt x="171" y="13"/>
                </a:lnTo>
                <a:lnTo>
                  <a:pt x="173" y="11"/>
                </a:lnTo>
                <a:lnTo>
                  <a:pt x="174" y="10"/>
                </a:lnTo>
                <a:lnTo>
                  <a:pt x="175" y="11"/>
                </a:lnTo>
                <a:lnTo>
                  <a:pt x="176" y="9"/>
                </a:lnTo>
                <a:lnTo>
                  <a:pt x="178" y="8"/>
                </a:lnTo>
                <a:lnTo>
                  <a:pt x="179" y="8"/>
                </a:lnTo>
                <a:lnTo>
                  <a:pt x="180" y="8"/>
                </a:lnTo>
                <a:lnTo>
                  <a:pt x="182" y="8"/>
                </a:lnTo>
                <a:lnTo>
                  <a:pt x="184" y="8"/>
                </a:lnTo>
                <a:lnTo>
                  <a:pt x="184" y="9"/>
                </a:lnTo>
                <a:lnTo>
                  <a:pt x="187" y="9"/>
                </a:lnTo>
                <a:lnTo>
                  <a:pt x="188" y="10"/>
                </a:lnTo>
                <a:lnTo>
                  <a:pt x="190" y="9"/>
                </a:lnTo>
                <a:lnTo>
                  <a:pt x="191" y="10"/>
                </a:lnTo>
                <a:lnTo>
                  <a:pt x="194" y="10"/>
                </a:lnTo>
                <a:lnTo>
                  <a:pt x="194" y="11"/>
                </a:lnTo>
                <a:lnTo>
                  <a:pt x="195" y="12"/>
                </a:lnTo>
                <a:lnTo>
                  <a:pt x="196" y="12"/>
                </a:lnTo>
                <a:lnTo>
                  <a:pt x="198" y="10"/>
                </a:lnTo>
                <a:lnTo>
                  <a:pt x="200" y="11"/>
                </a:lnTo>
                <a:lnTo>
                  <a:pt x="201" y="13"/>
                </a:lnTo>
                <a:lnTo>
                  <a:pt x="205" y="15"/>
                </a:lnTo>
                <a:lnTo>
                  <a:pt x="204" y="20"/>
                </a:lnTo>
                <a:lnTo>
                  <a:pt x="204" y="21"/>
                </a:lnTo>
                <a:lnTo>
                  <a:pt x="204" y="22"/>
                </a:lnTo>
                <a:lnTo>
                  <a:pt x="204" y="23"/>
                </a:lnTo>
                <a:lnTo>
                  <a:pt x="205" y="24"/>
                </a:lnTo>
                <a:lnTo>
                  <a:pt x="207" y="24"/>
                </a:lnTo>
                <a:lnTo>
                  <a:pt x="209" y="23"/>
                </a:lnTo>
                <a:lnTo>
                  <a:pt x="210" y="23"/>
                </a:lnTo>
                <a:lnTo>
                  <a:pt x="211" y="22"/>
                </a:lnTo>
                <a:lnTo>
                  <a:pt x="212" y="22"/>
                </a:lnTo>
                <a:lnTo>
                  <a:pt x="213" y="23"/>
                </a:lnTo>
                <a:lnTo>
                  <a:pt x="215" y="23"/>
                </a:lnTo>
                <a:lnTo>
                  <a:pt x="216" y="23"/>
                </a:lnTo>
                <a:lnTo>
                  <a:pt x="216" y="24"/>
                </a:lnTo>
                <a:lnTo>
                  <a:pt x="217" y="24"/>
                </a:lnTo>
                <a:lnTo>
                  <a:pt x="216" y="23"/>
                </a:lnTo>
                <a:lnTo>
                  <a:pt x="219" y="22"/>
                </a:lnTo>
                <a:lnTo>
                  <a:pt x="220" y="21"/>
                </a:lnTo>
                <a:lnTo>
                  <a:pt x="222" y="20"/>
                </a:lnTo>
                <a:lnTo>
                  <a:pt x="223" y="19"/>
                </a:lnTo>
                <a:lnTo>
                  <a:pt x="226" y="19"/>
                </a:lnTo>
                <a:lnTo>
                  <a:pt x="228" y="19"/>
                </a:lnTo>
                <a:lnTo>
                  <a:pt x="228" y="20"/>
                </a:lnTo>
                <a:lnTo>
                  <a:pt x="229" y="21"/>
                </a:lnTo>
                <a:lnTo>
                  <a:pt x="229" y="22"/>
                </a:lnTo>
                <a:lnTo>
                  <a:pt x="230" y="23"/>
                </a:lnTo>
                <a:lnTo>
                  <a:pt x="231" y="24"/>
                </a:lnTo>
                <a:lnTo>
                  <a:pt x="231" y="25"/>
                </a:lnTo>
                <a:lnTo>
                  <a:pt x="231" y="26"/>
                </a:lnTo>
                <a:lnTo>
                  <a:pt x="229" y="25"/>
                </a:lnTo>
                <a:lnTo>
                  <a:pt x="230" y="27"/>
                </a:lnTo>
                <a:lnTo>
                  <a:pt x="230" y="31"/>
                </a:lnTo>
                <a:lnTo>
                  <a:pt x="230" y="32"/>
                </a:lnTo>
                <a:lnTo>
                  <a:pt x="230" y="33"/>
                </a:lnTo>
                <a:lnTo>
                  <a:pt x="231" y="35"/>
                </a:lnTo>
                <a:lnTo>
                  <a:pt x="232" y="35"/>
                </a:lnTo>
                <a:lnTo>
                  <a:pt x="234" y="37"/>
                </a:lnTo>
                <a:lnTo>
                  <a:pt x="237" y="40"/>
                </a:lnTo>
                <a:lnTo>
                  <a:pt x="239" y="44"/>
                </a:lnTo>
                <a:lnTo>
                  <a:pt x="240" y="45"/>
                </a:lnTo>
                <a:lnTo>
                  <a:pt x="241" y="44"/>
                </a:lnTo>
                <a:lnTo>
                  <a:pt x="242" y="44"/>
                </a:lnTo>
                <a:lnTo>
                  <a:pt x="243" y="45"/>
                </a:lnTo>
                <a:lnTo>
                  <a:pt x="243" y="46"/>
                </a:lnTo>
                <a:lnTo>
                  <a:pt x="243" y="47"/>
                </a:lnTo>
                <a:lnTo>
                  <a:pt x="242" y="47"/>
                </a:lnTo>
                <a:lnTo>
                  <a:pt x="244" y="47"/>
                </a:lnTo>
                <a:lnTo>
                  <a:pt x="245" y="47"/>
                </a:lnTo>
                <a:lnTo>
                  <a:pt x="245" y="48"/>
                </a:lnTo>
                <a:lnTo>
                  <a:pt x="245" y="49"/>
                </a:lnTo>
                <a:lnTo>
                  <a:pt x="246" y="49"/>
                </a:lnTo>
                <a:lnTo>
                  <a:pt x="245" y="51"/>
                </a:lnTo>
                <a:lnTo>
                  <a:pt x="245" y="52"/>
                </a:lnTo>
                <a:lnTo>
                  <a:pt x="245" y="53"/>
                </a:lnTo>
                <a:lnTo>
                  <a:pt x="246" y="53"/>
                </a:lnTo>
                <a:lnTo>
                  <a:pt x="249" y="54"/>
                </a:lnTo>
                <a:lnTo>
                  <a:pt x="250" y="54"/>
                </a:lnTo>
                <a:lnTo>
                  <a:pt x="251" y="53"/>
                </a:lnTo>
                <a:lnTo>
                  <a:pt x="253" y="55"/>
                </a:lnTo>
                <a:lnTo>
                  <a:pt x="253" y="54"/>
                </a:lnTo>
                <a:lnTo>
                  <a:pt x="254" y="54"/>
                </a:lnTo>
                <a:lnTo>
                  <a:pt x="254" y="56"/>
                </a:lnTo>
                <a:lnTo>
                  <a:pt x="256" y="57"/>
                </a:lnTo>
                <a:lnTo>
                  <a:pt x="259" y="58"/>
                </a:lnTo>
                <a:lnTo>
                  <a:pt x="261" y="58"/>
                </a:lnTo>
                <a:lnTo>
                  <a:pt x="261" y="57"/>
                </a:lnTo>
                <a:lnTo>
                  <a:pt x="262" y="57"/>
                </a:lnTo>
                <a:lnTo>
                  <a:pt x="261" y="58"/>
                </a:lnTo>
                <a:lnTo>
                  <a:pt x="261" y="60"/>
                </a:lnTo>
                <a:lnTo>
                  <a:pt x="260" y="60"/>
                </a:lnTo>
                <a:lnTo>
                  <a:pt x="261" y="62"/>
                </a:lnTo>
                <a:lnTo>
                  <a:pt x="263" y="64"/>
                </a:lnTo>
                <a:lnTo>
                  <a:pt x="264" y="66"/>
                </a:lnTo>
                <a:lnTo>
                  <a:pt x="264" y="67"/>
                </a:lnTo>
                <a:lnTo>
                  <a:pt x="264" y="68"/>
                </a:lnTo>
                <a:lnTo>
                  <a:pt x="263" y="68"/>
                </a:lnTo>
                <a:lnTo>
                  <a:pt x="263" y="69"/>
                </a:lnTo>
                <a:lnTo>
                  <a:pt x="262" y="69"/>
                </a:lnTo>
                <a:lnTo>
                  <a:pt x="261" y="70"/>
                </a:lnTo>
                <a:lnTo>
                  <a:pt x="261" y="71"/>
                </a:lnTo>
                <a:lnTo>
                  <a:pt x="260" y="72"/>
                </a:lnTo>
                <a:lnTo>
                  <a:pt x="260" y="74"/>
                </a:lnTo>
                <a:lnTo>
                  <a:pt x="259" y="74"/>
                </a:lnTo>
                <a:lnTo>
                  <a:pt x="259" y="75"/>
                </a:lnTo>
                <a:lnTo>
                  <a:pt x="257" y="75"/>
                </a:lnTo>
                <a:lnTo>
                  <a:pt x="257" y="76"/>
                </a:lnTo>
                <a:lnTo>
                  <a:pt x="256" y="77"/>
                </a:lnTo>
                <a:lnTo>
                  <a:pt x="256" y="78"/>
                </a:lnTo>
                <a:lnTo>
                  <a:pt x="255" y="78"/>
                </a:lnTo>
                <a:lnTo>
                  <a:pt x="255" y="77"/>
                </a:lnTo>
                <a:lnTo>
                  <a:pt x="254" y="77"/>
                </a:lnTo>
                <a:lnTo>
                  <a:pt x="253" y="77"/>
                </a:lnTo>
                <a:lnTo>
                  <a:pt x="252" y="77"/>
                </a:lnTo>
                <a:lnTo>
                  <a:pt x="253" y="77"/>
                </a:lnTo>
                <a:lnTo>
                  <a:pt x="252" y="76"/>
                </a:lnTo>
                <a:lnTo>
                  <a:pt x="251" y="76"/>
                </a:lnTo>
                <a:lnTo>
                  <a:pt x="251" y="75"/>
                </a:lnTo>
                <a:lnTo>
                  <a:pt x="250" y="75"/>
                </a:lnTo>
                <a:lnTo>
                  <a:pt x="249" y="75"/>
                </a:lnTo>
                <a:lnTo>
                  <a:pt x="248" y="75"/>
                </a:lnTo>
                <a:lnTo>
                  <a:pt x="246" y="75"/>
                </a:lnTo>
                <a:lnTo>
                  <a:pt x="245" y="74"/>
                </a:lnTo>
                <a:lnTo>
                  <a:pt x="246" y="74"/>
                </a:lnTo>
                <a:lnTo>
                  <a:pt x="245" y="72"/>
                </a:lnTo>
                <a:lnTo>
                  <a:pt x="244" y="72"/>
                </a:lnTo>
                <a:lnTo>
                  <a:pt x="244" y="74"/>
                </a:lnTo>
                <a:lnTo>
                  <a:pt x="243" y="72"/>
                </a:lnTo>
                <a:lnTo>
                  <a:pt x="242" y="72"/>
                </a:lnTo>
                <a:lnTo>
                  <a:pt x="242" y="71"/>
                </a:lnTo>
                <a:lnTo>
                  <a:pt x="243" y="71"/>
                </a:lnTo>
                <a:lnTo>
                  <a:pt x="243" y="70"/>
                </a:lnTo>
                <a:lnTo>
                  <a:pt x="242" y="70"/>
                </a:lnTo>
                <a:lnTo>
                  <a:pt x="242" y="69"/>
                </a:lnTo>
                <a:lnTo>
                  <a:pt x="241" y="69"/>
                </a:lnTo>
                <a:lnTo>
                  <a:pt x="241" y="68"/>
                </a:lnTo>
                <a:lnTo>
                  <a:pt x="241" y="67"/>
                </a:lnTo>
                <a:lnTo>
                  <a:pt x="240" y="66"/>
                </a:lnTo>
                <a:lnTo>
                  <a:pt x="239" y="65"/>
                </a:lnTo>
                <a:lnTo>
                  <a:pt x="238" y="64"/>
                </a:lnTo>
                <a:lnTo>
                  <a:pt x="238" y="63"/>
                </a:lnTo>
                <a:lnTo>
                  <a:pt x="237" y="63"/>
                </a:lnTo>
                <a:lnTo>
                  <a:pt x="237" y="62"/>
                </a:lnTo>
                <a:lnTo>
                  <a:pt x="234" y="62"/>
                </a:lnTo>
                <a:lnTo>
                  <a:pt x="233" y="60"/>
                </a:lnTo>
                <a:lnTo>
                  <a:pt x="232" y="60"/>
                </a:lnTo>
                <a:lnTo>
                  <a:pt x="232" y="59"/>
                </a:lnTo>
                <a:lnTo>
                  <a:pt x="231" y="59"/>
                </a:lnTo>
                <a:lnTo>
                  <a:pt x="231" y="60"/>
                </a:lnTo>
                <a:lnTo>
                  <a:pt x="232" y="60"/>
                </a:lnTo>
                <a:lnTo>
                  <a:pt x="232" y="62"/>
                </a:lnTo>
                <a:lnTo>
                  <a:pt x="232" y="63"/>
                </a:lnTo>
                <a:lnTo>
                  <a:pt x="232" y="64"/>
                </a:lnTo>
                <a:lnTo>
                  <a:pt x="232" y="65"/>
                </a:lnTo>
                <a:lnTo>
                  <a:pt x="233" y="65"/>
                </a:lnTo>
                <a:lnTo>
                  <a:pt x="232" y="66"/>
                </a:lnTo>
                <a:lnTo>
                  <a:pt x="233" y="66"/>
                </a:lnTo>
                <a:lnTo>
                  <a:pt x="232" y="67"/>
                </a:lnTo>
                <a:lnTo>
                  <a:pt x="233" y="68"/>
                </a:lnTo>
                <a:lnTo>
                  <a:pt x="233" y="69"/>
                </a:lnTo>
                <a:lnTo>
                  <a:pt x="232" y="69"/>
                </a:lnTo>
                <a:lnTo>
                  <a:pt x="232" y="70"/>
                </a:lnTo>
                <a:lnTo>
                  <a:pt x="231" y="70"/>
                </a:lnTo>
                <a:lnTo>
                  <a:pt x="231" y="71"/>
                </a:lnTo>
                <a:lnTo>
                  <a:pt x="231" y="72"/>
                </a:lnTo>
                <a:lnTo>
                  <a:pt x="230" y="72"/>
                </a:lnTo>
                <a:lnTo>
                  <a:pt x="229" y="72"/>
                </a:lnTo>
                <a:lnTo>
                  <a:pt x="229" y="74"/>
                </a:lnTo>
                <a:lnTo>
                  <a:pt x="228" y="74"/>
                </a:lnTo>
                <a:lnTo>
                  <a:pt x="227" y="75"/>
                </a:lnTo>
                <a:lnTo>
                  <a:pt x="226" y="75"/>
                </a:lnTo>
                <a:lnTo>
                  <a:pt x="224" y="75"/>
                </a:lnTo>
                <a:lnTo>
                  <a:pt x="223" y="76"/>
                </a:lnTo>
                <a:lnTo>
                  <a:pt x="224" y="76"/>
                </a:lnTo>
                <a:lnTo>
                  <a:pt x="223" y="76"/>
                </a:lnTo>
                <a:lnTo>
                  <a:pt x="223" y="77"/>
                </a:lnTo>
                <a:lnTo>
                  <a:pt x="223" y="78"/>
                </a:lnTo>
                <a:lnTo>
                  <a:pt x="222" y="77"/>
                </a:lnTo>
                <a:lnTo>
                  <a:pt x="221" y="77"/>
                </a:lnTo>
                <a:lnTo>
                  <a:pt x="220" y="77"/>
                </a:lnTo>
                <a:lnTo>
                  <a:pt x="220" y="78"/>
                </a:lnTo>
                <a:lnTo>
                  <a:pt x="221" y="78"/>
                </a:lnTo>
                <a:lnTo>
                  <a:pt x="220" y="79"/>
                </a:lnTo>
                <a:lnTo>
                  <a:pt x="219" y="80"/>
                </a:lnTo>
                <a:lnTo>
                  <a:pt x="220" y="81"/>
                </a:lnTo>
                <a:lnTo>
                  <a:pt x="220" y="82"/>
                </a:lnTo>
                <a:lnTo>
                  <a:pt x="220" y="83"/>
                </a:lnTo>
                <a:lnTo>
                  <a:pt x="220" y="85"/>
                </a:lnTo>
                <a:lnTo>
                  <a:pt x="220" y="86"/>
                </a:lnTo>
                <a:lnTo>
                  <a:pt x="220" y="87"/>
                </a:lnTo>
                <a:lnTo>
                  <a:pt x="221" y="88"/>
                </a:lnTo>
                <a:lnTo>
                  <a:pt x="220" y="88"/>
                </a:lnTo>
                <a:lnTo>
                  <a:pt x="219" y="88"/>
                </a:lnTo>
                <a:lnTo>
                  <a:pt x="219" y="89"/>
                </a:lnTo>
                <a:lnTo>
                  <a:pt x="218" y="89"/>
                </a:lnTo>
                <a:lnTo>
                  <a:pt x="217" y="89"/>
                </a:lnTo>
                <a:lnTo>
                  <a:pt x="216" y="89"/>
                </a:lnTo>
                <a:lnTo>
                  <a:pt x="215" y="89"/>
                </a:lnTo>
                <a:lnTo>
                  <a:pt x="213" y="90"/>
                </a:lnTo>
                <a:lnTo>
                  <a:pt x="213" y="91"/>
                </a:lnTo>
                <a:lnTo>
                  <a:pt x="212" y="91"/>
                </a:lnTo>
                <a:lnTo>
                  <a:pt x="212" y="90"/>
                </a:lnTo>
                <a:lnTo>
                  <a:pt x="211" y="89"/>
                </a:lnTo>
                <a:lnTo>
                  <a:pt x="211" y="88"/>
                </a:lnTo>
                <a:lnTo>
                  <a:pt x="210" y="88"/>
                </a:lnTo>
                <a:lnTo>
                  <a:pt x="210" y="87"/>
                </a:lnTo>
                <a:lnTo>
                  <a:pt x="210" y="86"/>
                </a:lnTo>
                <a:lnTo>
                  <a:pt x="210" y="85"/>
                </a:lnTo>
                <a:lnTo>
                  <a:pt x="209" y="85"/>
                </a:lnTo>
                <a:lnTo>
                  <a:pt x="209" y="83"/>
                </a:lnTo>
                <a:lnTo>
                  <a:pt x="205" y="85"/>
                </a:lnTo>
                <a:lnTo>
                  <a:pt x="204" y="83"/>
                </a:lnTo>
                <a:lnTo>
                  <a:pt x="202" y="83"/>
                </a:lnTo>
                <a:lnTo>
                  <a:pt x="201" y="85"/>
                </a:lnTo>
                <a:lnTo>
                  <a:pt x="201" y="83"/>
                </a:lnTo>
                <a:lnTo>
                  <a:pt x="201" y="85"/>
                </a:lnTo>
                <a:lnTo>
                  <a:pt x="200" y="86"/>
                </a:lnTo>
                <a:lnTo>
                  <a:pt x="201" y="86"/>
                </a:lnTo>
                <a:lnTo>
                  <a:pt x="200" y="87"/>
                </a:lnTo>
                <a:lnTo>
                  <a:pt x="199" y="88"/>
                </a:lnTo>
                <a:lnTo>
                  <a:pt x="198" y="89"/>
                </a:lnTo>
                <a:lnTo>
                  <a:pt x="198" y="90"/>
                </a:lnTo>
                <a:lnTo>
                  <a:pt x="198" y="91"/>
                </a:lnTo>
                <a:lnTo>
                  <a:pt x="198" y="92"/>
                </a:lnTo>
                <a:lnTo>
                  <a:pt x="198" y="93"/>
                </a:lnTo>
                <a:lnTo>
                  <a:pt x="198" y="94"/>
                </a:lnTo>
                <a:lnTo>
                  <a:pt x="197" y="94"/>
                </a:lnTo>
                <a:lnTo>
                  <a:pt x="196" y="94"/>
                </a:lnTo>
                <a:lnTo>
                  <a:pt x="196" y="96"/>
                </a:lnTo>
                <a:lnTo>
                  <a:pt x="196" y="97"/>
                </a:lnTo>
                <a:lnTo>
                  <a:pt x="195" y="97"/>
                </a:lnTo>
                <a:lnTo>
                  <a:pt x="196" y="98"/>
                </a:lnTo>
                <a:lnTo>
                  <a:pt x="196" y="99"/>
                </a:lnTo>
                <a:lnTo>
                  <a:pt x="196" y="100"/>
                </a:lnTo>
                <a:lnTo>
                  <a:pt x="197" y="100"/>
                </a:lnTo>
                <a:lnTo>
                  <a:pt x="197" y="101"/>
                </a:lnTo>
                <a:lnTo>
                  <a:pt x="197" y="102"/>
                </a:lnTo>
                <a:lnTo>
                  <a:pt x="196" y="102"/>
                </a:lnTo>
                <a:lnTo>
                  <a:pt x="196" y="103"/>
                </a:lnTo>
                <a:lnTo>
                  <a:pt x="195" y="103"/>
                </a:lnTo>
                <a:lnTo>
                  <a:pt x="195" y="104"/>
                </a:lnTo>
                <a:lnTo>
                  <a:pt x="195" y="105"/>
                </a:lnTo>
                <a:lnTo>
                  <a:pt x="195" y="107"/>
                </a:lnTo>
                <a:lnTo>
                  <a:pt x="194" y="107"/>
                </a:lnTo>
                <a:lnTo>
                  <a:pt x="194" y="108"/>
                </a:lnTo>
                <a:lnTo>
                  <a:pt x="194" y="109"/>
                </a:lnTo>
                <a:lnTo>
                  <a:pt x="193" y="109"/>
                </a:lnTo>
                <a:lnTo>
                  <a:pt x="193" y="110"/>
                </a:lnTo>
                <a:lnTo>
                  <a:pt x="193" y="111"/>
                </a:lnTo>
                <a:lnTo>
                  <a:pt x="193" y="112"/>
                </a:lnTo>
                <a:lnTo>
                  <a:pt x="191" y="113"/>
                </a:lnTo>
                <a:lnTo>
                  <a:pt x="191" y="114"/>
                </a:lnTo>
                <a:lnTo>
                  <a:pt x="190" y="114"/>
                </a:lnTo>
                <a:lnTo>
                  <a:pt x="190" y="115"/>
                </a:lnTo>
                <a:lnTo>
                  <a:pt x="189" y="115"/>
                </a:lnTo>
                <a:lnTo>
                  <a:pt x="189" y="116"/>
                </a:lnTo>
                <a:lnTo>
                  <a:pt x="189" y="117"/>
                </a:lnTo>
                <a:lnTo>
                  <a:pt x="189" y="119"/>
                </a:lnTo>
                <a:lnTo>
                  <a:pt x="189" y="120"/>
                </a:lnTo>
                <a:lnTo>
                  <a:pt x="189" y="121"/>
                </a:lnTo>
                <a:lnTo>
                  <a:pt x="188" y="121"/>
                </a:lnTo>
                <a:lnTo>
                  <a:pt x="187" y="121"/>
                </a:lnTo>
                <a:lnTo>
                  <a:pt x="185" y="121"/>
                </a:lnTo>
                <a:lnTo>
                  <a:pt x="184" y="121"/>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3" name="Pendler_Bautzen_Polen"/>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solidFill>
            <a:srgbClr val="537326"/>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4" name="Freeform 33"/>
          <xdr:cNvSpPr>
            <a:spLocks/>
          </xdr:cNvSpPr>
        </xdr:nvSpPr>
        <xdr:spPr bwMode="auto">
          <a:xfrm>
            <a:off x="475" y="145"/>
            <a:ext cx="320" cy="311"/>
          </a:xfrm>
          <a:custGeom>
            <a:avLst/>
            <a:gdLst>
              <a:gd name="T0" fmla="*/ 220 w 320"/>
              <a:gd name="T1" fmla="*/ 20 h 311"/>
              <a:gd name="T2" fmla="*/ 204 w 320"/>
              <a:gd name="T3" fmla="*/ 18 h 311"/>
              <a:gd name="T4" fmla="*/ 187 w 320"/>
              <a:gd name="T5" fmla="*/ 12 h 311"/>
              <a:gd name="T6" fmla="*/ 169 w 320"/>
              <a:gd name="T7" fmla="*/ 20 h 311"/>
              <a:gd name="T8" fmla="*/ 149 w 320"/>
              <a:gd name="T9" fmla="*/ 29 h 311"/>
              <a:gd name="T10" fmla="*/ 136 w 320"/>
              <a:gd name="T11" fmla="*/ 44 h 311"/>
              <a:gd name="T12" fmla="*/ 122 w 320"/>
              <a:gd name="T13" fmla="*/ 33 h 311"/>
              <a:gd name="T14" fmla="*/ 104 w 320"/>
              <a:gd name="T15" fmla="*/ 32 h 311"/>
              <a:gd name="T16" fmla="*/ 86 w 320"/>
              <a:gd name="T17" fmla="*/ 35 h 311"/>
              <a:gd name="T18" fmla="*/ 77 w 320"/>
              <a:gd name="T19" fmla="*/ 50 h 311"/>
              <a:gd name="T20" fmla="*/ 66 w 320"/>
              <a:gd name="T21" fmla="*/ 62 h 311"/>
              <a:gd name="T22" fmla="*/ 67 w 320"/>
              <a:gd name="T23" fmla="*/ 82 h 311"/>
              <a:gd name="T24" fmla="*/ 57 w 320"/>
              <a:gd name="T25" fmla="*/ 92 h 311"/>
              <a:gd name="T26" fmla="*/ 49 w 320"/>
              <a:gd name="T27" fmla="*/ 94 h 311"/>
              <a:gd name="T28" fmla="*/ 32 w 320"/>
              <a:gd name="T29" fmla="*/ 101 h 311"/>
              <a:gd name="T30" fmla="*/ 15 w 320"/>
              <a:gd name="T31" fmla="*/ 102 h 311"/>
              <a:gd name="T32" fmla="*/ 8 w 320"/>
              <a:gd name="T33" fmla="*/ 131 h 311"/>
              <a:gd name="T34" fmla="*/ 9 w 320"/>
              <a:gd name="T35" fmla="*/ 153 h 311"/>
              <a:gd name="T36" fmla="*/ 4 w 320"/>
              <a:gd name="T37" fmla="*/ 169 h 311"/>
              <a:gd name="T38" fmla="*/ 7 w 320"/>
              <a:gd name="T39" fmla="*/ 187 h 311"/>
              <a:gd name="T40" fmla="*/ 32 w 320"/>
              <a:gd name="T41" fmla="*/ 191 h 311"/>
              <a:gd name="T42" fmla="*/ 38 w 320"/>
              <a:gd name="T43" fmla="*/ 213 h 311"/>
              <a:gd name="T44" fmla="*/ 37 w 320"/>
              <a:gd name="T45" fmla="*/ 223 h 311"/>
              <a:gd name="T46" fmla="*/ 57 w 320"/>
              <a:gd name="T47" fmla="*/ 226 h 311"/>
              <a:gd name="T48" fmla="*/ 75 w 320"/>
              <a:gd name="T49" fmla="*/ 222 h 311"/>
              <a:gd name="T50" fmla="*/ 95 w 320"/>
              <a:gd name="T51" fmla="*/ 214 h 311"/>
              <a:gd name="T52" fmla="*/ 116 w 320"/>
              <a:gd name="T53" fmla="*/ 214 h 311"/>
              <a:gd name="T54" fmla="*/ 143 w 320"/>
              <a:gd name="T55" fmla="*/ 221 h 311"/>
              <a:gd name="T56" fmla="*/ 158 w 320"/>
              <a:gd name="T57" fmla="*/ 229 h 311"/>
              <a:gd name="T58" fmla="*/ 174 w 320"/>
              <a:gd name="T59" fmla="*/ 233 h 311"/>
              <a:gd name="T60" fmla="*/ 189 w 320"/>
              <a:gd name="T61" fmla="*/ 226 h 311"/>
              <a:gd name="T62" fmla="*/ 202 w 320"/>
              <a:gd name="T63" fmla="*/ 241 h 311"/>
              <a:gd name="T64" fmla="*/ 217 w 320"/>
              <a:gd name="T65" fmla="*/ 251 h 311"/>
              <a:gd name="T66" fmla="*/ 209 w 320"/>
              <a:gd name="T67" fmla="*/ 273 h 311"/>
              <a:gd name="T68" fmla="*/ 229 w 320"/>
              <a:gd name="T69" fmla="*/ 268 h 311"/>
              <a:gd name="T70" fmla="*/ 226 w 320"/>
              <a:gd name="T71" fmla="*/ 295 h 311"/>
              <a:gd name="T72" fmla="*/ 242 w 320"/>
              <a:gd name="T73" fmla="*/ 304 h 311"/>
              <a:gd name="T74" fmla="*/ 254 w 320"/>
              <a:gd name="T75" fmla="*/ 309 h 311"/>
              <a:gd name="T76" fmla="*/ 272 w 320"/>
              <a:gd name="T77" fmla="*/ 309 h 311"/>
              <a:gd name="T78" fmla="*/ 276 w 320"/>
              <a:gd name="T79" fmla="*/ 289 h 311"/>
              <a:gd name="T80" fmla="*/ 286 w 320"/>
              <a:gd name="T81" fmla="*/ 271 h 311"/>
              <a:gd name="T82" fmla="*/ 293 w 320"/>
              <a:gd name="T83" fmla="*/ 252 h 311"/>
              <a:gd name="T84" fmla="*/ 300 w 320"/>
              <a:gd name="T85" fmla="*/ 236 h 311"/>
              <a:gd name="T86" fmla="*/ 304 w 320"/>
              <a:gd name="T87" fmla="*/ 221 h 311"/>
              <a:gd name="T88" fmla="*/ 308 w 320"/>
              <a:gd name="T89" fmla="*/ 208 h 311"/>
              <a:gd name="T90" fmla="*/ 310 w 320"/>
              <a:gd name="T91" fmla="*/ 197 h 311"/>
              <a:gd name="T92" fmla="*/ 312 w 320"/>
              <a:gd name="T93" fmla="*/ 184 h 311"/>
              <a:gd name="T94" fmla="*/ 313 w 320"/>
              <a:gd name="T95" fmla="*/ 164 h 311"/>
              <a:gd name="T96" fmla="*/ 315 w 320"/>
              <a:gd name="T97" fmla="*/ 151 h 311"/>
              <a:gd name="T98" fmla="*/ 320 w 320"/>
              <a:gd name="T99" fmla="*/ 137 h 311"/>
              <a:gd name="T100" fmla="*/ 320 w 320"/>
              <a:gd name="T101" fmla="*/ 126 h 311"/>
              <a:gd name="T102" fmla="*/ 313 w 320"/>
              <a:gd name="T103" fmla="*/ 114 h 311"/>
              <a:gd name="T104" fmla="*/ 304 w 320"/>
              <a:gd name="T105" fmla="*/ 101 h 311"/>
              <a:gd name="T106" fmla="*/ 303 w 320"/>
              <a:gd name="T107" fmla="*/ 84 h 311"/>
              <a:gd name="T108" fmla="*/ 298 w 320"/>
              <a:gd name="T109" fmla="*/ 69 h 311"/>
              <a:gd name="T110" fmla="*/ 295 w 320"/>
              <a:gd name="T111" fmla="*/ 54 h 311"/>
              <a:gd name="T112" fmla="*/ 278 w 320"/>
              <a:gd name="T113" fmla="*/ 44 h 311"/>
              <a:gd name="T114" fmla="*/ 260 w 320"/>
              <a:gd name="T115" fmla="*/ 35 h 311"/>
              <a:gd name="T116" fmla="*/ 248 w 320"/>
              <a:gd name="T117" fmla="*/ 32 h 311"/>
              <a:gd name="T118" fmla="*/ 235 w 320"/>
              <a:gd name="T119" fmla="*/ 22 h 311"/>
              <a:gd name="T120" fmla="*/ 232 w 320"/>
              <a:gd name="T121" fmla="*/ 6 h 311"/>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320" h="311">
                <a:moveTo>
                  <a:pt x="226" y="0"/>
                </a:moveTo>
                <a:lnTo>
                  <a:pt x="225" y="1"/>
                </a:lnTo>
                <a:lnTo>
                  <a:pt x="226" y="2"/>
                </a:lnTo>
                <a:lnTo>
                  <a:pt x="226" y="3"/>
                </a:lnTo>
                <a:lnTo>
                  <a:pt x="227" y="4"/>
                </a:lnTo>
                <a:lnTo>
                  <a:pt x="227" y="6"/>
                </a:lnTo>
                <a:lnTo>
                  <a:pt x="228" y="7"/>
                </a:lnTo>
                <a:lnTo>
                  <a:pt x="228" y="9"/>
                </a:lnTo>
                <a:lnTo>
                  <a:pt x="227" y="9"/>
                </a:lnTo>
                <a:lnTo>
                  <a:pt x="226" y="9"/>
                </a:lnTo>
                <a:lnTo>
                  <a:pt x="225" y="9"/>
                </a:lnTo>
                <a:lnTo>
                  <a:pt x="226" y="10"/>
                </a:lnTo>
                <a:lnTo>
                  <a:pt x="226" y="11"/>
                </a:lnTo>
                <a:lnTo>
                  <a:pt x="226" y="12"/>
                </a:lnTo>
                <a:lnTo>
                  <a:pt x="225" y="13"/>
                </a:lnTo>
                <a:lnTo>
                  <a:pt x="225" y="14"/>
                </a:lnTo>
                <a:lnTo>
                  <a:pt x="225" y="15"/>
                </a:lnTo>
                <a:lnTo>
                  <a:pt x="224" y="16"/>
                </a:lnTo>
                <a:lnTo>
                  <a:pt x="223" y="18"/>
                </a:lnTo>
                <a:lnTo>
                  <a:pt x="221" y="20"/>
                </a:lnTo>
                <a:lnTo>
                  <a:pt x="220" y="20"/>
                </a:lnTo>
                <a:lnTo>
                  <a:pt x="220" y="19"/>
                </a:lnTo>
                <a:lnTo>
                  <a:pt x="219" y="19"/>
                </a:lnTo>
                <a:lnTo>
                  <a:pt x="218" y="19"/>
                </a:lnTo>
                <a:lnTo>
                  <a:pt x="217" y="19"/>
                </a:lnTo>
                <a:lnTo>
                  <a:pt x="216" y="19"/>
                </a:lnTo>
                <a:lnTo>
                  <a:pt x="215" y="19"/>
                </a:lnTo>
                <a:lnTo>
                  <a:pt x="214" y="19"/>
                </a:lnTo>
                <a:lnTo>
                  <a:pt x="213" y="19"/>
                </a:lnTo>
                <a:lnTo>
                  <a:pt x="212" y="19"/>
                </a:lnTo>
                <a:lnTo>
                  <a:pt x="212" y="20"/>
                </a:lnTo>
                <a:lnTo>
                  <a:pt x="210" y="20"/>
                </a:lnTo>
                <a:lnTo>
                  <a:pt x="209" y="21"/>
                </a:lnTo>
                <a:lnTo>
                  <a:pt x="208" y="21"/>
                </a:lnTo>
                <a:lnTo>
                  <a:pt x="207" y="21"/>
                </a:lnTo>
                <a:lnTo>
                  <a:pt x="206" y="21"/>
                </a:lnTo>
                <a:lnTo>
                  <a:pt x="205" y="21"/>
                </a:lnTo>
                <a:lnTo>
                  <a:pt x="205" y="20"/>
                </a:lnTo>
                <a:lnTo>
                  <a:pt x="204" y="20"/>
                </a:lnTo>
                <a:lnTo>
                  <a:pt x="203" y="19"/>
                </a:lnTo>
                <a:lnTo>
                  <a:pt x="204" y="19"/>
                </a:lnTo>
                <a:lnTo>
                  <a:pt x="204" y="18"/>
                </a:lnTo>
                <a:lnTo>
                  <a:pt x="203" y="18"/>
                </a:lnTo>
                <a:lnTo>
                  <a:pt x="203" y="16"/>
                </a:lnTo>
                <a:lnTo>
                  <a:pt x="202" y="13"/>
                </a:lnTo>
                <a:lnTo>
                  <a:pt x="201" y="12"/>
                </a:lnTo>
                <a:lnTo>
                  <a:pt x="201" y="11"/>
                </a:lnTo>
                <a:lnTo>
                  <a:pt x="200" y="11"/>
                </a:lnTo>
                <a:lnTo>
                  <a:pt x="198" y="12"/>
                </a:lnTo>
                <a:lnTo>
                  <a:pt x="197" y="11"/>
                </a:lnTo>
                <a:lnTo>
                  <a:pt x="197" y="10"/>
                </a:lnTo>
                <a:lnTo>
                  <a:pt x="196" y="9"/>
                </a:lnTo>
                <a:lnTo>
                  <a:pt x="195" y="9"/>
                </a:lnTo>
                <a:lnTo>
                  <a:pt x="194" y="9"/>
                </a:lnTo>
                <a:lnTo>
                  <a:pt x="193" y="9"/>
                </a:lnTo>
                <a:lnTo>
                  <a:pt x="193" y="10"/>
                </a:lnTo>
                <a:lnTo>
                  <a:pt x="193" y="11"/>
                </a:lnTo>
                <a:lnTo>
                  <a:pt x="192" y="11"/>
                </a:lnTo>
                <a:lnTo>
                  <a:pt x="192" y="12"/>
                </a:lnTo>
                <a:lnTo>
                  <a:pt x="192" y="13"/>
                </a:lnTo>
                <a:lnTo>
                  <a:pt x="191" y="13"/>
                </a:lnTo>
                <a:lnTo>
                  <a:pt x="190" y="13"/>
                </a:lnTo>
                <a:lnTo>
                  <a:pt x="187" y="12"/>
                </a:lnTo>
                <a:lnTo>
                  <a:pt x="189" y="14"/>
                </a:lnTo>
                <a:lnTo>
                  <a:pt x="189" y="15"/>
                </a:lnTo>
                <a:lnTo>
                  <a:pt x="189" y="16"/>
                </a:lnTo>
                <a:lnTo>
                  <a:pt x="189" y="18"/>
                </a:lnTo>
                <a:lnTo>
                  <a:pt x="187" y="18"/>
                </a:lnTo>
                <a:lnTo>
                  <a:pt x="186" y="19"/>
                </a:lnTo>
                <a:lnTo>
                  <a:pt x="184" y="19"/>
                </a:lnTo>
                <a:lnTo>
                  <a:pt x="183" y="19"/>
                </a:lnTo>
                <a:lnTo>
                  <a:pt x="183" y="20"/>
                </a:lnTo>
                <a:lnTo>
                  <a:pt x="182" y="21"/>
                </a:lnTo>
                <a:lnTo>
                  <a:pt x="181" y="21"/>
                </a:lnTo>
                <a:lnTo>
                  <a:pt x="181" y="20"/>
                </a:lnTo>
                <a:lnTo>
                  <a:pt x="180" y="19"/>
                </a:lnTo>
                <a:lnTo>
                  <a:pt x="179" y="20"/>
                </a:lnTo>
                <a:lnTo>
                  <a:pt x="178" y="19"/>
                </a:lnTo>
                <a:lnTo>
                  <a:pt x="176" y="19"/>
                </a:lnTo>
                <a:lnTo>
                  <a:pt x="175" y="19"/>
                </a:lnTo>
                <a:lnTo>
                  <a:pt x="173" y="20"/>
                </a:lnTo>
                <a:lnTo>
                  <a:pt x="172" y="20"/>
                </a:lnTo>
                <a:lnTo>
                  <a:pt x="171" y="20"/>
                </a:lnTo>
                <a:lnTo>
                  <a:pt x="169" y="20"/>
                </a:lnTo>
                <a:lnTo>
                  <a:pt x="169" y="21"/>
                </a:lnTo>
                <a:lnTo>
                  <a:pt x="167" y="21"/>
                </a:lnTo>
                <a:lnTo>
                  <a:pt x="166" y="21"/>
                </a:lnTo>
                <a:lnTo>
                  <a:pt x="164" y="21"/>
                </a:lnTo>
                <a:lnTo>
                  <a:pt x="164" y="22"/>
                </a:lnTo>
                <a:lnTo>
                  <a:pt x="164" y="23"/>
                </a:lnTo>
                <a:lnTo>
                  <a:pt x="164" y="25"/>
                </a:lnTo>
                <a:lnTo>
                  <a:pt x="164" y="26"/>
                </a:lnTo>
                <a:lnTo>
                  <a:pt x="163" y="25"/>
                </a:lnTo>
                <a:lnTo>
                  <a:pt x="162" y="26"/>
                </a:lnTo>
                <a:lnTo>
                  <a:pt x="161" y="26"/>
                </a:lnTo>
                <a:lnTo>
                  <a:pt x="160" y="26"/>
                </a:lnTo>
                <a:lnTo>
                  <a:pt x="159" y="27"/>
                </a:lnTo>
                <a:lnTo>
                  <a:pt x="156" y="29"/>
                </a:lnTo>
                <a:lnTo>
                  <a:pt x="156" y="30"/>
                </a:lnTo>
                <a:lnTo>
                  <a:pt x="155" y="29"/>
                </a:lnTo>
                <a:lnTo>
                  <a:pt x="152" y="27"/>
                </a:lnTo>
                <a:lnTo>
                  <a:pt x="151" y="27"/>
                </a:lnTo>
                <a:lnTo>
                  <a:pt x="150" y="27"/>
                </a:lnTo>
                <a:lnTo>
                  <a:pt x="149" y="27"/>
                </a:lnTo>
                <a:lnTo>
                  <a:pt x="149" y="29"/>
                </a:lnTo>
                <a:lnTo>
                  <a:pt x="150" y="29"/>
                </a:lnTo>
                <a:lnTo>
                  <a:pt x="149" y="30"/>
                </a:lnTo>
                <a:lnTo>
                  <a:pt x="149" y="31"/>
                </a:lnTo>
                <a:lnTo>
                  <a:pt x="148" y="31"/>
                </a:lnTo>
                <a:lnTo>
                  <a:pt x="147" y="32"/>
                </a:lnTo>
                <a:lnTo>
                  <a:pt x="146" y="33"/>
                </a:lnTo>
                <a:lnTo>
                  <a:pt x="145" y="34"/>
                </a:lnTo>
                <a:lnTo>
                  <a:pt x="144" y="35"/>
                </a:lnTo>
                <a:lnTo>
                  <a:pt x="143" y="35"/>
                </a:lnTo>
                <a:lnTo>
                  <a:pt x="143" y="36"/>
                </a:lnTo>
                <a:lnTo>
                  <a:pt x="141" y="36"/>
                </a:lnTo>
                <a:lnTo>
                  <a:pt x="140" y="36"/>
                </a:lnTo>
                <a:lnTo>
                  <a:pt x="139" y="36"/>
                </a:lnTo>
                <a:lnTo>
                  <a:pt x="138" y="36"/>
                </a:lnTo>
                <a:lnTo>
                  <a:pt x="138" y="38"/>
                </a:lnTo>
                <a:lnTo>
                  <a:pt x="139" y="38"/>
                </a:lnTo>
                <a:lnTo>
                  <a:pt x="139" y="39"/>
                </a:lnTo>
                <a:lnTo>
                  <a:pt x="138" y="41"/>
                </a:lnTo>
                <a:lnTo>
                  <a:pt x="138" y="42"/>
                </a:lnTo>
                <a:lnTo>
                  <a:pt x="137" y="44"/>
                </a:lnTo>
                <a:lnTo>
                  <a:pt x="136" y="44"/>
                </a:lnTo>
                <a:lnTo>
                  <a:pt x="135" y="43"/>
                </a:lnTo>
                <a:lnTo>
                  <a:pt x="136" y="43"/>
                </a:lnTo>
                <a:lnTo>
                  <a:pt x="135" y="42"/>
                </a:lnTo>
                <a:lnTo>
                  <a:pt x="135" y="41"/>
                </a:lnTo>
                <a:lnTo>
                  <a:pt x="135" y="39"/>
                </a:lnTo>
                <a:lnTo>
                  <a:pt x="135" y="38"/>
                </a:lnTo>
                <a:lnTo>
                  <a:pt x="134" y="38"/>
                </a:lnTo>
                <a:lnTo>
                  <a:pt x="134" y="37"/>
                </a:lnTo>
                <a:lnTo>
                  <a:pt x="133" y="37"/>
                </a:lnTo>
                <a:lnTo>
                  <a:pt x="132" y="37"/>
                </a:lnTo>
                <a:lnTo>
                  <a:pt x="130" y="36"/>
                </a:lnTo>
                <a:lnTo>
                  <a:pt x="129" y="36"/>
                </a:lnTo>
                <a:lnTo>
                  <a:pt x="128" y="36"/>
                </a:lnTo>
                <a:lnTo>
                  <a:pt x="127" y="36"/>
                </a:lnTo>
                <a:lnTo>
                  <a:pt x="126" y="36"/>
                </a:lnTo>
                <a:lnTo>
                  <a:pt x="126" y="35"/>
                </a:lnTo>
                <a:lnTo>
                  <a:pt x="125" y="35"/>
                </a:lnTo>
                <a:lnTo>
                  <a:pt x="124" y="34"/>
                </a:lnTo>
                <a:lnTo>
                  <a:pt x="123" y="34"/>
                </a:lnTo>
                <a:lnTo>
                  <a:pt x="122" y="34"/>
                </a:lnTo>
                <a:lnTo>
                  <a:pt x="122" y="33"/>
                </a:lnTo>
                <a:lnTo>
                  <a:pt x="121" y="33"/>
                </a:lnTo>
                <a:lnTo>
                  <a:pt x="120" y="33"/>
                </a:lnTo>
                <a:lnTo>
                  <a:pt x="117" y="33"/>
                </a:lnTo>
                <a:lnTo>
                  <a:pt x="116" y="34"/>
                </a:lnTo>
                <a:lnTo>
                  <a:pt x="116" y="35"/>
                </a:lnTo>
                <a:lnTo>
                  <a:pt x="116" y="34"/>
                </a:lnTo>
                <a:lnTo>
                  <a:pt x="115" y="35"/>
                </a:lnTo>
                <a:lnTo>
                  <a:pt x="114" y="35"/>
                </a:lnTo>
                <a:lnTo>
                  <a:pt x="114" y="34"/>
                </a:lnTo>
                <a:lnTo>
                  <a:pt x="114" y="33"/>
                </a:lnTo>
                <a:lnTo>
                  <a:pt x="113" y="34"/>
                </a:lnTo>
                <a:lnTo>
                  <a:pt x="112" y="34"/>
                </a:lnTo>
                <a:lnTo>
                  <a:pt x="110" y="34"/>
                </a:lnTo>
                <a:lnTo>
                  <a:pt x="110" y="33"/>
                </a:lnTo>
                <a:lnTo>
                  <a:pt x="109" y="33"/>
                </a:lnTo>
                <a:lnTo>
                  <a:pt x="109" y="32"/>
                </a:lnTo>
                <a:lnTo>
                  <a:pt x="107" y="32"/>
                </a:lnTo>
                <a:lnTo>
                  <a:pt x="106" y="31"/>
                </a:lnTo>
                <a:lnTo>
                  <a:pt x="105" y="31"/>
                </a:lnTo>
                <a:lnTo>
                  <a:pt x="104" y="31"/>
                </a:lnTo>
                <a:lnTo>
                  <a:pt x="104" y="32"/>
                </a:lnTo>
                <a:lnTo>
                  <a:pt x="102" y="32"/>
                </a:lnTo>
                <a:lnTo>
                  <a:pt x="101" y="32"/>
                </a:lnTo>
                <a:lnTo>
                  <a:pt x="100" y="32"/>
                </a:lnTo>
                <a:lnTo>
                  <a:pt x="99" y="32"/>
                </a:lnTo>
                <a:lnTo>
                  <a:pt x="98" y="32"/>
                </a:lnTo>
                <a:lnTo>
                  <a:pt x="96" y="32"/>
                </a:lnTo>
                <a:lnTo>
                  <a:pt x="95" y="32"/>
                </a:lnTo>
                <a:lnTo>
                  <a:pt x="94" y="31"/>
                </a:lnTo>
                <a:lnTo>
                  <a:pt x="94" y="32"/>
                </a:lnTo>
                <a:lnTo>
                  <a:pt x="93" y="32"/>
                </a:lnTo>
                <a:lnTo>
                  <a:pt x="92" y="32"/>
                </a:lnTo>
                <a:lnTo>
                  <a:pt x="91" y="32"/>
                </a:lnTo>
                <a:lnTo>
                  <a:pt x="90" y="32"/>
                </a:lnTo>
                <a:lnTo>
                  <a:pt x="90" y="31"/>
                </a:lnTo>
                <a:lnTo>
                  <a:pt x="89" y="31"/>
                </a:lnTo>
                <a:lnTo>
                  <a:pt x="88" y="31"/>
                </a:lnTo>
                <a:lnTo>
                  <a:pt x="87" y="31"/>
                </a:lnTo>
                <a:lnTo>
                  <a:pt x="87" y="32"/>
                </a:lnTo>
                <a:lnTo>
                  <a:pt x="86" y="33"/>
                </a:lnTo>
                <a:lnTo>
                  <a:pt x="86" y="34"/>
                </a:lnTo>
                <a:lnTo>
                  <a:pt x="86" y="35"/>
                </a:lnTo>
                <a:lnTo>
                  <a:pt x="86" y="36"/>
                </a:lnTo>
                <a:lnTo>
                  <a:pt x="87" y="36"/>
                </a:lnTo>
                <a:lnTo>
                  <a:pt x="86" y="36"/>
                </a:lnTo>
                <a:lnTo>
                  <a:pt x="87" y="37"/>
                </a:lnTo>
                <a:lnTo>
                  <a:pt x="88" y="38"/>
                </a:lnTo>
                <a:lnTo>
                  <a:pt x="89" y="38"/>
                </a:lnTo>
                <a:lnTo>
                  <a:pt x="88" y="38"/>
                </a:lnTo>
                <a:lnTo>
                  <a:pt x="87" y="39"/>
                </a:lnTo>
                <a:lnTo>
                  <a:pt x="86" y="39"/>
                </a:lnTo>
                <a:lnTo>
                  <a:pt x="84" y="39"/>
                </a:lnTo>
                <a:lnTo>
                  <a:pt x="83" y="39"/>
                </a:lnTo>
                <a:lnTo>
                  <a:pt x="82" y="39"/>
                </a:lnTo>
                <a:lnTo>
                  <a:pt x="81" y="39"/>
                </a:lnTo>
                <a:lnTo>
                  <a:pt x="80" y="39"/>
                </a:lnTo>
                <a:lnTo>
                  <a:pt x="79" y="43"/>
                </a:lnTo>
                <a:lnTo>
                  <a:pt x="79" y="45"/>
                </a:lnTo>
                <a:lnTo>
                  <a:pt x="79" y="46"/>
                </a:lnTo>
                <a:lnTo>
                  <a:pt x="78" y="47"/>
                </a:lnTo>
                <a:lnTo>
                  <a:pt x="78" y="49"/>
                </a:lnTo>
                <a:lnTo>
                  <a:pt x="77" y="49"/>
                </a:lnTo>
                <a:lnTo>
                  <a:pt x="77" y="50"/>
                </a:lnTo>
                <a:lnTo>
                  <a:pt x="76" y="52"/>
                </a:lnTo>
                <a:lnTo>
                  <a:pt x="73" y="52"/>
                </a:lnTo>
                <a:lnTo>
                  <a:pt x="72" y="53"/>
                </a:lnTo>
                <a:lnTo>
                  <a:pt x="73" y="54"/>
                </a:lnTo>
                <a:lnTo>
                  <a:pt x="75" y="55"/>
                </a:lnTo>
                <a:lnTo>
                  <a:pt x="75" y="56"/>
                </a:lnTo>
                <a:lnTo>
                  <a:pt x="76" y="56"/>
                </a:lnTo>
                <a:lnTo>
                  <a:pt x="76" y="57"/>
                </a:lnTo>
                <a:lnTo>
                  <a:pt x="77" y="57"/>
                </a:lnTo>
                <a:lnTo>
                  <a:pt x="77" y="58"/>
                </a:lnTo>
                <a:lnTo>
                  <a:pt x="76" y="58"/>
                </a:lnTo>
                <a:lnTo>
                  <a:pt x="73" y="60"/>
                </a:lnTo>
                <a:lnTo>
                  <a:pt x="72" y="60"/>
                </a:lnTo>
                <a:lnTo>
                  <a:pt x="69" y="59"/>
                </a:lnTo>
                <a:lnTo>
                  <a:pt x="64" y="57"/>
                </a:lnTo>
                <a:lnTo>
                  <a:pt x="64" y="58"/>
                </a:lnTo>
                <a:lnTo>
                  <a:pt x="63" y="59"/>
                </a:lnTo>
                <a:lnTo>
                  <a:pt x="64" y="60"/>
                </a:lnTo>
                <a:lnTo>
                  <a:pt x="64" y="61"/>
                </a:lnTo>
                <a:lnTo>
                  <a:pt x="65" y="61"/>
                </a:lnTo>
                <a:lnTo>
                  <a:pt x="66" y="62"/>
                </a:lnTo>
                <a:lnTo>
                  <a:pt x="67" y="64"/>
                </a:lnTo>
                <a:lnTo>
                  <a:pt x="68" y="65"/>
                </a:lnTo>
                <a:lnTo>
                  <a:pt x="69" y="65"/>
                </a:lnTo>
                <a:lnTo>
                  <a:pt x="69" y="66"/>
                </a:lnTo>
                <a:lnTo>
                  <a:pt x="68" y="68"/>
                </a:lnTo>
                <a:lnTo>
                  <a:pt x="68" y="69"/>
                </a:lnTo>
                <a:lnTo>
                  <a:pt x="69" y="70"/>
                </a:lnTo>
                <a:lnTo>
                  <a:pt x="70" y="70"/>
                </a:lnTo>
                <a:lnTo>
                  <a:pt x="71" y="71"/>
                </a:lnTo>
                <a:lnTo>
                  <a:pt x="69" y="72"/>
                </a:lnTo>
                <a:lnTo>
                  <a:pt x="67" y="73"/>
                </a:lnTo>
                <a:lnTo>
                  <a:pt x="66" y="73"/>
                </a:lnTo>
                <a:lnTo>
                  <a:pt x="66" y="75"/>
                </a:lnTo>
                <a:lnTo>
                  <a:pt x="65" y="76"/>
                </a:lnTo>
                <a:lnTo>
                  <a:pt x="66" y="77"/>
                </a:lnTo>
                <a:lnTo>
                  <a:pt x="67" y="77"/>
                </a:lnTo>
                <a:lnTo>
                  <a:pt x="67" y="78"/>
                </a:lnTo>
                <a:lnTo>
                  <a:pt x="65" y="79"/>
                </a:lnTo>
                <a:lnTo>
                  <a:pt x="66" y="80"/>
                </a:lnTo>
                <a:lnTo>
                  <a:pt x="67" y="81"/>
                </a:lnTo>
                <a:lnTo>
                  <a:pt x="67" y="82"/>
                </a:lnTo>
                <a:lnTo>
                  <a:pt x="66" y="82"/>
                </a:lnTo>
                <a:lnTo>
                  <a:pt x="65" y="83"/>
                </a:lnTo>
                <a:lnTo>
                  <a:pt x="65" y="84"/>
                </a:lnTo>
                <a:lnTo>
                  <a:pt x="64" y="85"/>
                </a:lnTo>
                <a:lnTo>
                  <a:pt x="63" y="87"/>
                </a:lnTo>
                <a:lnTo>
                  <a:pt x="61" y="87"/>
                </a:lnTo>
                <a:lnTo>
                  <a:pt x="60" y="88"/>
                </a:lnTo>
                <a:lnTo>
                  <a:pt x="60" y="89"/>
                </a:lnTo>
                <a:lnTo>
                  <a:pt x="60" y="90"/>
                </a:lnTo>
                <a:lnTo>
                  <a:pt x="61" y="90"/>
                </a:lnTo>
                <a:lnTo>
                  <a:pt x="63" y="89"/>
                </a:lnTo>
                <a:lnTo>
                  <a:pt x="63" y="90"/>
                </a:lnTo>
                <a:lnTo>
                  <a:pt x="63" y="91"/>
                </a:lnTo>
                <a:lnTo>
                  <a:pt x="64" y="91"/>
                </a:lnTo>
                <a:lnTo>
                  <a:pt x="63" y="91"/>
                </a:lnTo>
                <a:lnTo>
                  <a:pt x="61" y="91"/>
                </a:lnTo>
                <a:lnTo>
                  <a:pt x="60" y="91"/>
                </a:lnTo>
                <a:lnTo>
                  <a:pt x="59" y="91"/>
                </a:lnTo>
                <a:lnTo>
                  <a:pt x="58" y="91"/>
                </a:lnTo>
                <a:lnTo>
                  <a:pt x="58" y="92"/>
                </a:lnTo>
                <a:lnTo>
                  <a:pt x="57" y="92"/>
                </a:lnTo>
                <a:lnTo>
                  <a:pt x="57" y="93"/>
                </a:lnTo>
                <a:lnTo>
                  <a:pt x="58" y="93"/>
                </a:lnTo>
                <a:lnTo>
                  <a:pt x="58" y="94"/>
                </a:lnTo>
                <a:lnTo>
                  <a:pt x="58" y="95"/>
                </a:lnTo>
                <a:lnTo>
                  <a:pt x="57" y="95"/>
                </a:lnTo>
                <a:lnTo>
                  <a:pt x="56" y="95"/>
                </a:lnTo>
                <a:lnTo>
                  <a:pt x="56" y="96"/>
                </a:lnTo>
                <a:lnTo>
                  <a:pt x="56" y="98"/>
                </a:lnTo>
                <a:lnTo>
                  <a:pt x="56" y="99"/>
                </a:lnTo>
                <a:lnTo>
                  <a:pt x="57" y="101"/>
                </a:lnTo>
                <a:lnTo>
                  <a:pt x="55" y="101"/>
                </a:lnTo>
                <a:lnTo>
                  <a:pt x="54" y="101"/>
                </a:lnTo>
                <a:lnTo>
                  <a:pt x="53" y="101"/>
                </a:lnTo>
                <a:lnTo>
                  <a:pt x="52" y="101"/>
                </a:lnTo>
                <a:lnTo>
                  <a:pt x="50" y="101"/>
                </a:lnTo>
                <a:lnTo>
                  <a:pt x="49" y="101"/>
                </a:lnTo>
                <a:lnTo>
                  <a:pt x="49" y="100"/>
                </a:lnTo>
                <a:lnTo>
                  <a:pt x="49" y="99"/>
                </a:lnTo>
                <a:lnTo>
                  <a:pt x="49" y="98"/>
                </a:lnTo>
                <a:lnTo>
                  <a:pt x="49" y="95"/>
                </a:lnTo>
                <a:lnTo>
                  <a:pt x="49" y="94"/>
                </a:lnTo>
                <a:lnTo>
                  <a:pt x="49" y="93"/>
                </a:lnTo>
                <a:lnTo>
                  <a:pt x="48" y="93"/>
                </a:lnTo>
                <a:lnTo>
                  <a:pt x="47" y="92"/>
                </a:lnTo>
                <a:lnTo>
                  <a:pt x="46" y="92"/>
                </a:lnTo>
                <a:lnTo>
                  <a:pt x="45" y="92"/>
                </a:lnTo>
                <a:lnTo>
                  <a:pt x="44" y="92"/>
                </a:lnTo>
                <a:lnTo>
                  <a:pt x="43" y="93"/>
                </a:lnTo>
                <a:lnTo>
                  <a:pt x="43" y="94"/>
                </a:lnTo>
                <a:lnTo>
                  <a:pt x="42" y="95"/>
                </a:lnTo>
                <a:lnTo>
                  <a:pt x="41" y="95"/>
                </a:lnTo>
                <a:lnTo>
                  <a:pt x="40" y="95"/>
                </a:lnTo>
                <a:lnTo>
                  <a:pt x="38" y="96"/>
                </a:lnTo>
                <a:lnTo>
                  <a:pt x="37" y="98"/>
                </a:lnTo>
                <a:lnTo>
                  <a:pt x="36" y="98"/>
                </a:lnTo>
                <a:lnTo>
                  <a:pt x="35" y="98"/>
                </a:lnTo>
                <a:lnTo>
                  <a:pt x="34" y="99"/>
                </a:lnTo>
                <a:lnTo>
                  <a:pt x="33" y="99"/>
                </a:lnTo>
                <a:lnTo>
                  <a:pt x="34" y="100"/>
                </a:lnTo>
                <a:lnTo>
                  <a:pt x="33" y="100"/>
                </a:lnTo>
                <a:lnTo>
                  <a:pt x="33" y="101"/>
                </a:lnTo>
                <a:lnTo>
                  <a:pt x="32" y="101"/>
                </a:lnTo>
                <a:lnTo>
                  <a:pt x="31" y="101"/>
                </a:lnTo>
                <a:lnTo>
                  <a:pt x="30" y="101"/>
                </a:lnTo>
                <a:lnTo>
                  <a:pt x="29" y="101"/>
                </a:lnTo>
                <a:lnTo>
                  <a:pt x="29" y="102"/>
                </a:lnTo>
                <a:lnTo>
                  <a:pt x="27" y="102"/>
                </a:lnTo>
                <a:lnTo>
                  <a:pt x="26" y="102"/>
                </a:lnTo>
                <a:lnTo>
                  <a:pt x="25" y="102"/>
                </a:lnTo>
                <a:lnTo>
                  <a:pt x="25" y="101"/>
                </a:lnTo>
                <a:lnTo>
                  <a:pt x="24" y="102"/>
                </a:lnTo>
                <a:lnTo>
                  <a:pt x="24" y="101"/>
                </a:lnTo>
                <a:lnTo>
                  <a:pt x="24" y="102"/>
                </a:lnTo>
                <a:lnTo>
                  <a:pt x="23" y="101"/>
                </a:lnTo>
                <a:lnTo>
                  <a:pt x="22" y="100"/>
                </a:lnTo>
                <a:lnTo>
                  <a:pt x="21" y="100"/>
                </a:lnTo>
                <a:lnTo>
                  <a:pt x="19" y="100"/>
                </a:lnTo>
                <a:lnTo>
                  <a:pt x="18" y="100"/>
                </a:lnTo>
                <a:lnTo>
                  <a:pt x="16" y="100"/>
                </a:lnTo>
                <a:lnTo>
                  <a:pt x="15" y="99"/>
                </a:lnTo>
                <a:lnTo>
                  <a:pt x="15" y="100"/>
                </a:lnTo>
                <a:lnTo>
                  <a:pt x="15" y="101"/>
                </a:lnTo>
                <a:lnTo>
                  <a:pt x="15" y="102"/>
                </a:lnTo>
                <a:lnTo>
                  <a:pt x="15" y="104"/>
                </a:lnTo>
                <a:lnTo>
                  <a:pt x="18" y="106"/>
                </a:lnTo>
                <a:lnTo>
                  <a:pt x="18" y="107"/>
                </a:lnTo>
                <a:lnTo>
                  <a:pt x="19" y="107"/>
                </a:lnTo>
                <a:lnTo>
                  <a:pt x="19" y="110"/>
                </a:lnTo>
                <a:lnTo>
                  <a:pt x="20" y="111"/>
                </a:lnTo>
                <a:lnTo>
                  <a:pt x="19" y="113"/>
                </a:lnTo>
                <a:lnTo>
                  <a:pt x="20" y="113"/>
                </a:lnTo>
                <a:lnTo>
                  <a:pt x="21" y="114"/>
                </a:lnTo>
                <a:lnTo>
                  <a:pt x="21" y="115"/>
                </a:lnTo>
                <a:lnTo>
                  <a:pt x="21" y="116"/>
                </a:lnTo>
                <a:lnTo>
                  <a:pt x="21" y="117"/>
                </a:lnTo>
                <a:lnTo>
                  <a:pt x="18" y="117"/>
                </a:lnTo>
                <a:lnTo>
                  <a:pt x="14" y="116"/>
                </a:lnTo>
                <a:lnTo>
                  <a:pt x="13" y="121"/>
                </a:lnTo>
                <a:lnTo>
                  <a:pt x="13" y="123"/>
                </a:lnTo>
                <a:lnTo>
                  <a:pt x="12" y="125"/>
                </a:lnTo>
                <a:lnTo>
                  <a:pt x="10" y="127"/>
                </a:lnTo>
                <a:lnTo>
                  <a:pt x="9" y="128"/>
                </a:lnTo>
                <a:lnTo>
                  <a:pt x="9" y="129"/>
                </a:lnTo>
                <a:lnTo>
                  <a:pt x="8" y="131"/>
                </a:lnTo>
                <a:lnTo>
                  <a:pt x="8" y="133"/>
                </a:lnTo>
                <a:lnTo>
                  <a:pt x="9" y="133"/>
                </a:lnTo>
                <a:lnTo>
                  <a:pt x="9" y="135"/>
                </a:lnTo>
                <a:lnTo>
                  <a:pt x="13" y="140"/>
                </a:lnTo>
                <a:lnTo>
                  <a:pt x="12" y="140"/>
                </a:lnTo>
                <a:lnTo>
                  <a:pt x="11" y="140"/>
                </a:lnTo>
                <a:lnTo>
                  <a:pt x="10" y="141"/>
                </a:lnTo>
                <a:lnTo>
                  <a:pt x="12" y="142"/>
                </a:lnTo>
                <a:lnTo>
                  <a:pt x="10" y="144"/>
                </a:lnTo>
                <a:lnTo>
                  <a:pt x="11" y="146"/>
                </a:lnTo>
                <a:lnTo>
                  <a:pt x="14" y="146"/>
                </a:lnTo>
                <a:lnTo>
                  <a:pt x="15" y="146"/>
                </a:lnTo>
                <a:lnTo>
                  <a:pt x="15" y="147"/>
                </a:lnTo>
                <a:lnTo>
                  <a:pt x="15" y="148"/>
                </a:lnTo>
                <a:lnTo>
                  <a:pt x="14" y="148"/>
                </a:lnTo>
                <a:lnTo>
                  <a:pt x="12" y="149"/>
                </a:lnTo>
                <a:lnTo>
                  <a:pt x="11" y="150"/>
                </a:lnTo>
                <a:lnTo>
                  <a:pt x="12" y="152"/>
                </a:lnTo>
                <a:lnTo>
                  <a:pt x="12" y="153"/>
                </a:lnTo>
                <a:lnTo>
                  <a:pt x="11" y="154"/>
                </a:lnTo>
                <a:lnTo>
                  <a:pt x="9" y="153"/>
                </a:lnTo>
                <a:lnTo>
                  <a:pt x="8" y="153"/>
                </a:lnTo>
                <a:lnTo>
                  <a:pt x="9" y="154"/>
                </a:lnTo>
                <a:lnTo>
                  <a:pt x="9" y="156"/>
                </a:lnTo>
                <a:lnTo>
                  <a:pt x="9" y="157"/>
                </a:lnTo>
                <a:lnTo>
                  <a:pt x="10" y="158"/>
                </a:lnTo>
                <a:lnTo>
                  <a:pt x="10" y="159"/>
                </a:lnTo>
                <a:lnTo>
                  <a:pt x="10" y="158"/>
                </a:lnTo>
                <a:lnTo>
                  <a:pt x="12" y="158"/>
                </a:lnTo>
                <a:lnTo>
                  <a:pt x="13" y="159"/>
                </a:lnTo>
                <a:lnTo>
                  <a:pt x="12" y="160"/>
                </a:lnTo>
                <a:lnTo>
                  <a:pt x="12" y="161"/>
                </a:lnTo>
                <a:lnTo>
                  <a:pt x="10" y="161"/>
                </a:lnTo>
                <a:lnTo>
                  <a:pt x="10" y="162"/>
                </a:lnTo>
                <a:lnTo>
                  <a:pt x="10" y="163"/>
                </a:lnTo>
                <a:lnTo>
                  <a:pt x="9" y="163"/>
                </a:lnTo>
                <a:lnTo>
                  <a:pt x="8" y="163"/>
                </a:lnTo>
                <a:lnTo>
                  <a:pt x="6" y="162"/>
                </a:lnTo>
                <a:lnTo>
                  <a:pt x="6" y="165"/>
                </a:lnTo>
                <a:lnTo>
                  <a:pt x="0" y="168"/>
                </a:lnTo>
                <a:lnTo>
                  <a:pt x="1" y="169"/>
                </a:lnTo>
                <a:lnTo>
                  <a:pt x="4" y="169"/>
                </a:lnTo>
                <a:lnTo>
                  <a:pt x="4" y="171"/>
                </a:lnTo>
                <a:lnTo>
                  <a:pt x="4" y="172"/>
                </a:lnTo>
                <a:lnTo>
                  <a:pt x="7" y="173"/>
                </a:lnTo>
                <a:lnTo>
                  <a:pt x="8" y="173"/>
                </a:lnTo>
                <a:lnTo>
                  <a:pt x="9" y="172"/>
                </a:lnTo>
                <a:lnTo>
                  <a:pt x="9" y="174"/>
                </a:lnTo>
                <a:lnTo>
                  <a:pt x="9" y="175"/>
                </a:lnTo>
                <a:lnTo>
                  <a:pt x="8" y="176"/>
                </a:lnTo>
                <a:lnTo>
                  <a:pt x="7" y="176"/>
                </a:lnTo>
                <a:lnTo>
                  <a:pt x="6" y="176"/>
                </a:lnTo>
                <a:lnTo>
                  <a:pt x="4" y="176"/>
                </a:lnTo>
                <a:lnTo>
                  <a:pt x="3" y="177"/>
                </a:lnTo>
                <a:lnTo>
                  <a:pt x="2" y="180"/>
                </a:lnTo>
                <a:lnTo>
                  <a:pt x="1" y="183"/>
                </a:lnTo>
                <a:lnTo>
                  <a:pt x="2" y="183"/>
                </a:lnTo>
                <a:lnTo>
                  <a:pt x="3" y="184"/>
                </a:lnTo>
                <a:lnTo>
                  <a:pt x="4" y="185"/>
                </a:lnTo>
                <a:lnTo>
                  <a:pt x="6" y="185"/>
                </a:lnTo>
                <a:lnTo>
                  <a:pt x="6" y="186"/>
                </a:lnTo>
                <a:lnTo>
                  <a:pt x="6" y="187"/>
                </a:lnTo>
                <a:lnTo>
                  <a:pt x="7" y="187"/>
                </a:lnTo>
                <a:lnTo>
                  <a:pt x="8" y="186"/>
                </a:lnTo>
                <a:lnTo>
                  <a:pt x="9" y="186"/>
                </a:lnTo>
                <a:lnTo>
                  <a:pt x="10" y="186"/>
                </a:lnTo>
                <a:lnTo>
                  <a:pt x="11" y="186"/>
                </a:lnTo>
                <a:lnTo>
                  <a:pt x="12" y="188"/>
                </a:lnTo>
                <a:lnTo>
                  <a:pt x="13" y="188"/>
                </a:lnTo>
                <a:lnTo>
                  <a:pt x="14" y="191"/>
                </a:lnTo>
                <a:lnTo>
                  <a:pt x="15" y="192"/>
                </a:lnTo>
                <a:lnTo>
                  <a:pt x="16" y="192"/>
                </a:lnTo>
                <a:lnTo>
                  <a:pt x="19" y="194"/>
                </a:lnTo>
                <a:lnTo>
                  <a:pt x="20" y="194"/>
                </a:lnTo>
                <a:lnTo>
                  <a:pt x="21" y="194"/>
                </a:lnTo>
                <a:lnTo>
                  <a:pt x="21" y="193"/>
                </a:lnTo>
                <a:lnTo>
                  <a:pt x="22" y="193"/>
                </a:lnTo>
                <a:lnTo>
                  <a:pt x="22" y="192"/>
                </a:lnTo>
                <a:lnTo>
                  <a:pt x="24" y="191"/>
                </a:lnTo>
                <a:lnTo>
                  <a:pt x="25" y="190"/>
                </a:lnTo>
                <a:lnTo>
                  <a:pt x="26" y="190"/>
                </a:lnTo>
                <a:lnTo>
                  <a:pt x="27" y="190"/>
                </a:lnTo>
                <a:lnTo>
                  <a:pt x="30" y="190"/>
                </a:lnTo>
                <a:lnTo>
                  <a:pt x="32" y="191"/>
                </a:lnTo>
                <a:lnTo>
                  <a:pt x="32" y="192"/>
                </a:lnTo>
                <a:lnTo>
                  <a:pt x="33" y="192"/>
                </a:lnTo>
                <a:lnTo>
                  <a:pt x="33" y="193"/>
                </a:lnTo>
                <a:lnTo>
                  <a:pt x="34" y="194"/>
                </a:lnTo>
                <a:lnTo>
                  <a:pt x="34" y="195"/>
                </a:lnTo>
                <a:lnTo>
                  <a:pt x="33" y="195"/>
                </a:lnTo>
                <a:lnTo>
                  <a:pt x="32" y="196"/>
                </a:lnTo>
                <a:lnTo>
                  <a:pt x="30" y="197"/>
                </a:lnTo>
                <a:lnTo>
                  <a:pt x="27" y="198"/>
                </a:lnTo>
                <a:lnTo>
                  <a:pt x="30" y="200"/>
                </a:lnTo>
                <a:lnTo>
                  <a:pt x="31" y="202"/>
                </a:lnTo>
                <a:lnTo>
                  <a:pt x="32" y="202"/>
                </a:lnTo>
                <a:lnTo>
                  <a:pt x="33" y="205"/>
                </a:lnTo>
                <a:lnTo>
                  <a:pt x="34" y="206"/>
                </a:lnTo>
                <a:lnTo>
                  <a:pt x="35" y="207"/>
                </a:lnTo>
                <a:lnTo>
                  <a:pt x="35" y="208"/>
                </a:lnTo>
                <a:lnTo>
                  <a:pt x="37" y="208"/>
                </a:lnTo>
                <a:lnTo>
                  <a:pt x="36" y="210"/>
                </a:lnTo>
                <a:lnTo>
                  <a:pt x="37" y="211"/>
                </a:lnTo>
                <a:lnTo>
                  <a:pt x="38" y="211"/>
                </a:lnTo>
                <a:lnTo>
                  <a:pt x="38" y="213"/>
                </a:lnTo>
                <a:lnTo>
                  <a:pt x="40" y="213"/>
                </a:lnTo>
                <a:lnTo>
                  <a:pt x="41" y="214"/>
                </a:lnTo>
                <a:lnTo>
                  <a:pt x="41" y="215"/>
                </a:lnTo>
                <a:lnTo>
                  <a:pt x="41" y="216"/>
                </a:lnTo>
                <a:lnTo>
                  <a:pt x="40" y="217"/>
                </a:lnTo>
                <a:lnTo>
                  <a:pt x="40" y="218"/>
                </a:lnTo>
                <a:lnTo>
                  <a:pt x="38" y="219"/>
                </a:lnTo>
                <a:lnTo>
                  <a:pt x="37" y="218"/>
                </a:lnTo>
                <a:lnTo>
                  <a:pt x="37" y="217"/>
                </a:lnTo>
                <a:lnTo>
                  <a:pt x="38" y="217"/>
                </a:lnTo>
                <a:lnTo>
                  <a:pt x="37" y="217"/>
                </a:lnTo>
                <a:lnTo>
                  <a:pt x="36" y="217"/>
                </a:lnTo>
                <a:lnTo>
                  <a:pt x="36" y="218"/>
                </a:lnTo>
                <a:lnTo>
                  <a:pt x="36" y="219"/>
                </a:lnTo>
                <a:lnTo>
                  <a:pt x="37" y="219"/>
                </a:lnTo>
                <a:lnTo>
                  <a:pt x="37" y="220"/>
                </a:lnTo>
                <a:lnTo>
                  <a:pt x="36" y="221"/>
                </a:lnTo>
                <a:lnTo>
                  <a:pt x="35" y="222"/>
                </a:lnTo>
                <a:lnTo>
                  <a:pt x="33" y="223"/>
                </a:lnTo>
                <a:lnTo>
                  <a:pt x="36" y="223"/>
                </a:lnTo>
                <a:lnTo>
                  <a:pt x="37" y="223"/>
                </a:lnTo>
                <a:lnTo>
                  <a:pt x="40" y="225"/>
                </a:lnTo>
                <a:lnTo>
                  <a:pt x="41" y="225"/>
                </a:lnTo>
                <a:lnTo>
                  <a:pt x="43" y="226"/>
                </a:lnTo>
                <a:lnTo>
                  <a:pt x="44" y="227"/>
                </a:lnTo>
                <a:lnTo>
                  <a:pt x="44" y="228"/>
                </a:lnTo>
                <a:lnTo>
                  <a:pt x="48" y="227"/>
                </a:lnTo>
                <a:lnTo>
                  <a:pt x="49" y="226"/>
                </a:lnTo>
                <a:lnTo>
                  <a:pt x="49" y="225"/>
                </a:lnTo>
                <a:lnTo>
                  <a:pt x="48" y="225"/>
                </a:lnTo>
                <a:lnTo>
                  <a:pt x="47" y="225"/>
                </a:lnTo>
                <a:lnTo>
                  <a:pt x="48" y="223"/>
                </a:lnTo>
                <a:lnTo>
                  <a:pt x="47" y="223"/>
                </a:lnTo>
                <a:lnTo>
                  <a:pt x="48" y="221"/>
                </a:lnTo>
                <a:lnTo>
                  <a:pt x="50" y="221"/>
                </a:lnTo>
                <a:lnTo>
                  <a:pt x="52" y="222"/>
                </a:lnTo>
                <a:lnTo>
                  <a:pt x="50" y="222"/>
                </a:lnTo>
                <a:lnTo>
                  <a:pt x="50" y="223"/>
                </a:lnTo>
                <a:lnTo>
                  <a:pt x="52" y="223"/>
                </a:lnTo>
                <a:lnTo>
                  <a:pt x="54" y="227"/>
                </a:lnTo>
                <a:lnTo>
                  <a:pt x="56" y="226"/>
                </a:lnTo>
                <a:lnTo>
                  <a:pt x="57" y="226"/>
                </a:lnTo>
                <a:lnTo>
                  <a:pt x="58" y="226"/>
                </a:lnTo>
                <a:lnTo>
                  <a:pt x="58" y="225"/>
                </a:lnTo>
                <a:lnTo>
                  <a:pt x="59" y="223"/>
                </a:lnTo>
                <a:lnTo>
                  <a:pt x="59" y="222"/>
                </a:lnTo>
                <a:lnTo>
                  <a:pt x="61" y="222"/>
                </a:lnTo>
                <a:lnTo>
                  <a:pt x="63" y="223"/>
                </a:lnTo>
                <a:lnTo>
                  <a:pt x="61" y="223"/>
                </a:lnTo>
                <a:lnTo>
                  <a:pt x="63" y="223"/>
                </a:lnTo>
                <a:lnTo>
                  <a:pt x="65" y="225"/>
                </a:lnTo>
                <a:lnTo>
                  <a:pt x="65" y="223"/>
                </a:lnTo>
                <a:lnTo>
                  <a:pt x="65" y="222"/>
                </a:lnTo>
                <a:lnTo>
                  <a:pt x="66" y="222"/>
                </a:lnTo>
                <a:lnTo>
                  <a:pt x="67" y="222"/>
                </a:lnTo>
                <a:lnTo>
                  <a:pt x="68" y="223"/>
                </a:lnTo>
                <a:lnTo>
                  <a:pt x="69" y="222"/>
                </a:lnTo>
                <a:lnTo>
                  <a:pt x="70" y="222"/>
                </a:lnTo>
                <a:lnTo>
                  <a:pt x="70" y="223"/>
                </a:lnTo>
                <a:lnTo>
                  <a:pt x="72" y="222"/>
                </a:lnTo>
                <a:lnTo>
                  <a:pt x="72" y="223"/>
                </a:lnTo>
                <a:lnTo>
                  <a:pt x="73" y="223"/>
                </a:lnTo>
                <a:lnTo>
                  <a:pt x="75" y="222"/>
                </a:lnTo>
                <a:lnTo>
                  <a:pt x="73" y="221"/>
                </a:lnTo>
                <a:lnTo>
                  <a:pt x="75" y="218"/>
                </a:lnTo>
                <a:lnTo>
                  <a:pt x="75" y="217"/>
                </a:lnTo>
                <a:lnTo>
                  <a:pt x="76" y="217"/>
                </a:lnTo>
                <a:lnTo>
                  <a:pt x="75" y="216"/>
                </a:lnTo>
                <a:lnTo>
                  <a:pt x="76" y="215"/>
                </a:lnTo>
                <a:lnTo>
                  <a:pt x="79" y="220"/>
                </a:lnTo>
                <a:lnTo>
                  <a:pt x="80" y="220"/>
                </a:lnTo>
                <a:lnTo>
                  <a:pt x="82" y="220"/>
                </a:lnTo>
                <a:lnTo>
                  <a:pt x="84" y="220"/>
                </a:lnTo>
                <a:lnTo>
                  <a:pt x="84" y="219"/>
                </a:lnTo>
                <a:lnTo>
                  <a:pt x="86" y="219"/>
                </a:lnTo>
                <a:lnTo>
                  <a:pt x="87" y="219"/>
                </a:lnTo>
                <a:lnTo>
                  <a:pt x="89" y="219"/>
                </a:lnTo>
                <a:lnTo>
                  <a:pt x="90" y="219"/>
                </a:lnTo>
                <a:lnTo>
                  <a:pt x="91" y="218"/>
                </a:lnTo>
                <a:lnTo>
                  <a:pt x="92" y="218"/>
                </a:lnTo>
                <a:lnTo>
                  <a:pt x="93" y="216"/>
                </a:lnTo>
                <a:lnTo>
                  <a:pt x="94" y="215"/>
                </a:lnTo>
                <a:lnTo>
                  <a:pt x="94" y="214"/>
                </a:lnTo>
                <a:lnTo>
                  <a:pt x="95" y="214"/>
                </a:lnTo>
                <a:lnTo>
                  <a:pt x="96" y="213"/>
                </a:lnTo>
                <a:lnTo>
                  <a:pt x="98" y="213"/>
                </a:lnTo>
                <a:lnTo>
                  <a:pt x="98" y="214"/>
                </a:lnTo>
                <a:lnTo>
                  <a:pt x="98" y="215"/>
                </a:lnTo>
                <a:lnTo>
                  <a:pt x="98" y="216"/>
                </a:lnTo>
                <a:lnTo>
                  <a:pt x="100" y="217"/>
                </a:lnTo>
                <a:lnTo>
                  <a:pt x="99" y="218"/>
                </a:lnTo>
                <a:lnTo>
                  <a:pt x="104" y="221"/>
                </a:lnTo>
                <a:lnTo>
                  <a:pt x="106" y="221"/>
                </a:lnTo>
                <a:lnTo>
                  <a:pt x="105" y="221"/>
                </a:lnTo>
                <a:lnTo>
                  <a:pt x="105" y="219"/>
                </a:lnTo>
                <a:lnTo>
                  <a:pt x="109" y="219"/>
                </a:lnTo>
                <a:lnTo>
                  <a:pt x="107" y="219"/>
                </a:lnTo>
                <a:lnTo>
                  <a:pt x="106" y="218"/>
                </a:lnTo>
                <a:lnTo>
                  <a:pt x="107" y="218"/>
                </a:lnTo>
                <a:lnTo>
                  <a:pt x="109" y="218"/>
                </a:lnTo>
                <a:lnTo>
                  <a:pt x="109" y="215"/>
                </a:lnTo>
                <a:lnTo>
                  <a:pt x="110" y="213"/>
                </a:lnTo>
                <a:lnTo>
                  <a:pt x="114" y="214"/>
                </a:lnTo>
                <a:lnTo>
                  <a:pt x="114" y="213"/>
                </a:lnTo>
                <a:lnTo>
                  <a:pt x="116" y="214"/>
                </a:lnTo>
                <a:lnTo>
                  <a:pt x="117" y="214"/>
                </a:lnTo>
                <a:lnTo>
                  <a:pt x="118" y="215"/>
                </a:lnTo>
                <a:lnTo>
                  <a:pt x="118" y="216"/>
                </a:lnTo>
                <a:lnTo>
                  <a:pt x="120" y="216"/>
                </a:lnTo>
                <a:lnTo>
                  <a:pt x="122" y="216"/>
                </a:lnTo>
                <a:lnTo>
                  <a:pt x="123" y="216"/>
                </a:lnTo>
                <a:lnTo>
                  <a:pt x="123" y="217"/>
                </a:lnTo>
                <a:lnTo>
                  <a:pt x="125" y="217"/>
                </a:lnTo>
                <a:lnTo>
                  <a:pt x="126" y="219"/>
                </a:lnTo>
                <a:lnTo>
                  <a:pt x="126" y="220"/>
                </a:lnTo>
                <a:lnTo>
                  <a:pt x="127" y="220"/>
                </a:lnTo>
                <a:lnTo>
                  <a:pt x="127" y="221"/>
                </a:lnTo>
                <a:lnTo>
                  <a:pt x="127" y="222"/>
                </a:lnTo>
                <a:lnTo>
                  <a:pt x="130" y="221"/>
                </a:lnTo>
                <a:lnTo>
                  <a:pt x="133" y="219"/>
                </a:lnTo>
                <a:lnTo>
                  <a:pt x="134" y="217"/>
                </a:lnTo>
                <a:lnTo>
                  <a:pt x="136" y="217"/>
                </a:lnTo>
                <a:lnTo>
                  <a:pt x="138" y="218"/>
                </a:lnTo>
                <a:lnTo>
                  <a:pt x="138" y="219"/>
                </a:lnTo>
                <a:lnTo>
                  <a:pt x="145" y="219"/>
                </a:lnTo>
                <a:lnTo>
                  <a:pt x="143" y="221"/>
                </a:lnTo>
                <a:lnTo>
                  <a:pt x="144" y="222"/>
                </a:lnTo>
                <a:lnTo>
                  <a:pt x="144" y="225"/>
                </a:lnTo>
                <a:lnTo>
                  <a:pt x="145" y="225"/>
                </a:lnTo>
                <a:lnTo>
                  <a:pt x="146" y="226"/>
                </a:lnTo>
                <a:lnTo>
                  <a:pt x="147" y="226"/>
                </a:lnTo>
                <a:lnTo>
                  <a:pt x="147" y="227"/>
                </a:lnTo>
                <a:lnTo>
                  <a:pt x="147" y="228"/>
                </a:lnTo>
                <a:lnTo>
                  <a:pt x="148" y="229"/>
                </a:lnTo>
                <a:lnTo>
                  <a:pt x="149" y="230"/>
                </a:lnTo>
                <a:lnTo>
                  <a:pt x="150" y="230"/>
                </a:lnTo>
                <a:lnTo>
                  <a:pt x="151" y="230"/>
                </a:lnTo>
                <a:lnTo>
                  <a:pt x="151" y="229"/>
                </a:lnTo>
                <a:lnTo>
                  <a:pt x="152" y="229"/>
                </a:lnTo>
                <a:lnTo>
                  <a:pt x="152" y="228"/>
                </a:lnTo>
                <a:lnTo>
                  <a:pt x="153" y="228"/>
                </a:lnTo>
                <a:lnTo>
                  <a:pt x="155" y="228"/>
                </a:lnTo>
                <a:lnTo>
                  <a:pt x="156" y="227"/>
                </a:lnTo>
                <a:lnTo>
                  <a:pt x="156" y="228"/>
                </a:lnTo>
                <a:lnTo>
                  <a:pt x="157" y="228"/>
                </a:lnTo>
                <a:lnTo>
                  <a:pt x="158" y="228"/>
                </a:lnTo>
                <a:lnTo>
                  <a:pt x="158" y="229"/>
                </a:lnTo>
                <a:lnTo>
                  <a:pt x="159" y="230"/>
                </a:lnTo>
                <a:lnTo>
                  <a:pt x="159" y="229"/>
                </a:lnTo>
                <a:lnTo>
                  <a:pt x="161" y="230"/>
                </a:lnTo>
                <a:lnTo>
                  <a:pt x="161" y="231"/>
                </a:lnTo>
                <a:lnTo>
                  <a:pt x="161" y="232"/>
                </a:lnTo>
                <a:lnTo>
                  <a:pt x="161" y="233"/>
                </a:lnTo>
                <a:lnTo>
                  <a:pt x="161" y="234"/>
                </a:lnTo>
                <a:lnTo>
                  <a:pt x="162" y="234"/>
                </a:lnTo>
                <a:lnTo>
                  <a:pt x="163" y="236"/>
                </a:lnTo>
                <a:lnTo>
                  <a:pt x="164" y="236"/>
                </a:lnTo>
                <a:lnTo>
                  <a:pt x="166" y="237"/>
                </a:lnTo>
                <a:lnTo>
                  <a:pt x="167" y="237"/>
                </a:lnTo>
                <a:lnTo>
                  <a:pt x="168" y="237"/>
                </a:lnTo>
                <a:lnTo>
                  <a:pt x="168" y="238"/>
                </a:lnTo>
                <a:lnTo>
                  <a:pt x="169" y="237"/>
                </a:lnTo>
                <a:lnTo>
                  <a:pt x="170" y="237"/>
                </a:lnTo>
                <a:lnTo>
                  <a:pt x="171" y="237"/>
                </a:lnTo>
                <a:lnTo>
                  <a:pt x="172" y="236"/>
                </a:lnTo>
                <a:lnTo>
                  <a:pt x="173" y="236"/>
                </a:lnTo>
                <a:lnTo>
                  <a:pt x="173" y="234"/>
                </a:lnTo>
                <a:lnTo>
                  <a:pt x="174" y="233"/>
                </a:lnTo>
                <a:lnTo>
                  <a:pt x="175" y="233"/>
                </a:lnTo>
                <a:lnTo>
                  <a:pt x="175" y="232"/>
                </a:lnTo>
                <a:lnTo>
                  <a:pt x="176" y="231"/>
                </a:lnTo>
                <a:lnTo>
                  <a:pt x="178" y="230"/>
                </a:lnTo>
                <a:lnTo>
                  <a:pt x="179" y="230"/>
                </a:lnTo>
                <a:lnTo>
                  <a:pt x="180" y="230"/>
                </a:lnTo>
                <a:lnTo>
                  <a:pt x="181" y="230"/>
                </a:lnTo>
                <a:lnTo>
                  <a:pt x="182" y="230"/>
                </a:lnTo>
                <a:lnTo>
                  <a:pt x="183" y="231"/>
                </a:lnTo>
                <a:lnTo>
                  <a:pt x="184" y="232"/>
                </a:lnTo>
                <a:lnTo>
                  <a:pt x="184" y="233"/>
                </a:lnTo>
                <a:lnTo>
                  <a:pt x="185" y="233"/>
                </a:lnTo>
                <a:lnTo>
                  <a:pt x="186" y="233"/>
                </a:lnTo>
                <a:lnTo>
                  <a:pt x="186" y="234"/>
                </a:lnTo>
                <a:lnTo>
                  <a:pt x="187" y="234"/>
                </a:lnTo>
                <a:lnTo>
                  <a:pt x="189" y="234"/>
                </a:lnTo>
                <a:lnTo>
                  <a:pt x="189" y="232"/>
                </a:lnTo>
                <a:lnTo>
                  <a:pt x="189" y="231"/>
                </a:lnTo>
                <a:lnTo>
                  <a:pt x="189" y="229"/>
                </a:lnTo>
                <a:lnTo>
                  <a:pt x="189" y="227"/>
                </a:lnTo>
                <a:lnTo>
                  <a:pt x="189" y="226"/>
                </a:lnTo>
                <a:lnTo>
                  <a:pt x="191" y="225"/>
                </a:lnTo>
                <a:lnTo>
                  <a:pt x="192" y="225"/>
                </a:lnTo>
                <a:lnTo>
                  <a:pt x="192" y="226"/>
                </a:lnTo>
                <a:lnTo>
                  <a:pt x="192" y="229"/>
                </a:lnTo>
                <a:lnTo>
                  <a:pt x="191" y="230"/>
                </a:lnTo>
                <a:lnTo>
                  <a:pt x="191" y="232"/>
                </a:lnTo>
                <a:lnTo>
                  <a:pt x="191" y="234"/>
                </a:lnTo>
                <a:lnTo>
                  <a:pt x="192" y="234"/>
                </a:lnTo>
                <a:lnTo>
                  <a:pt x="193" y="234"/>
                </a:lnTo>
                <a:lnTo>
                  <a:pt x="195" y="236"/>
                </a:lnTo>
                <a:lnTo>
                  <a:pt x="196" y="236"/>
                </a:lnTo>
                <a:lnTo>
                  <a:pt x="197" y="236"/>
                </a:lnTo>
                <a:lnTo>
                  <a:pt x="198" y="236"/>
                </a:lnTo>
                <a:lnTo>
                  <a:pt x="200" y="237"/>
                </a:lnTo>
                <a:lnTo>
                  <a:pt x="201" y="238"/>
                </a:lnTo>
                <a:lnTo>
                  <a:pt x="201" y="239"/>
                </a:lnTo>
                <a:lnTo>
                  <a:pt x="200" y="239"/>
                </a:lnTo>
                <a:lnTo>
                  <a:pt x="200" y="240"/>
                </a:lnTo>
                <a:lnTo>
                  <a:pt x="200" y="241"/>
                </a:lnTo>
                <a:lnTo>
                  <a:pt x="201" y="241"/>
                </a:lnTo>
                <a:lnTo>
                  <a:pt x="202" y="241"/>
                </a:lnTo>
                <a:lnTo>
                  <a:pt x="203" y="240"/>
                </a:lnTo>
                <a:lnTo>
                  <a:pt x="204" y="240"/>
                </a:lnTo>
                <a:lnTo>
                  <a:pt x="205" y="240"/>
                </a:lnTo>
                <a:lnTo>
                  <a:pt x="206" y="240"/>
                </a:lnTo>
                <a:lnTo>
                  <a:pt x="206" y="239"/>
                </a:lnTo>
                <a:lnTo>
                  <a:pt x="207" y="239"/>
                </a:lnTo>
                <a:lnTo>
                  <a:pt x="207" y="238"/>
                </a:lnTo>
                <a:lnTo>
                  <a:pt x="208" y="239"/>
                </a:lnTo>
                <a:lnTo>
                  <a:pt x="208" y="240"/>
                </a:lnTo>
                <a:lnTo>
                  <a:pt x="209" y="241"/>
                </a:lnTo>
                <a:lnTo>
                  <a:pt x="212" y="242"/>
                </a:lnTo>
                <a:lnTo>
                  <a:pt x="212" y="243"/>
                </a:lnTo>
                <a:lnTo>
                  <a:pt x="212" y="244"/>
                </a:lnTo>
                <a:lnTo>
                  <a:pt x="215" y="246"/>
                </a:lnTo>
                <a:lnTo>
                  <a:pt x="216" y="246"/>
                </a:lnTo>
                <a:lnTo>
                  <a:pt x="217" y="246"/>
                </a:lnTo>
                <a:lnTo>
                  <a:pt x="216" y="248"/>
                </a:lnTo>
                <a:lnTo>
                  <a:pt x="217" y="248"/>
                </a:lnTo>
                <a:lnTo>
                  <a:pt x="216" y="249"/>
                </a:lnTo>
                <a:lnTo>
                  <a:pt x="217" y="250"/>
                </a:lnTo>
                <a:lnTo>
                  <a:pt x="217" y="251"/>
                </a:lnTo>
                <a:lnTo>
                  <a:pt x="216" y="252"/>
                </a:lnTo>
                <a:lnTo>
                  <a:pt x="216" y="253"/>
                </a:lnTo>
                <a:lnTo>
                  <a:pt x="217" y="253"/>
                </a:lnTo>
                <a:lnTo>
                  <a:pt x="216" y="254"/>
                </a:lnTo>
                <a:lnTo>
                  <a:pt x="216" y="255"/>
                </a:lnTo>
                <a:lnTo>
                  <a:pt x="216" y="256"/>
                </a:lnTo>
                <a:lnTo>
                  <a:pt x="216" y="258"/>
                </a:lnTo>
                <a:lnTo>
                  <a:pt x="215" y="260"/>
                </a:lnTo>
                <a:lnTo>
                  <a:pt x="214" y="261"/>
                </a:lnTo>
                <a:lnTo>
                  <a:pt x="214" y="262"/>
                </a:lnTo>
                <a:lnTo>
                  <a:pt x="214" y="263"/>
                </a:lnTo>
                <a:lnTo>
                  <a:pt x="214" y="264"/>
                </a:lnTo>
                <a:lnTo>
                  <a:pt x="214" y="265"/>
                </a:lnTo>
                <a:lnTo>
                  <a:pt x="213" y="265"/>
                </a:lnTo>
                <a:lnTo>
                  <a:pt x="213" y="266"/>
                </a:lnTo>
                <a:lnTo>
                  <a:pt x="212" y="266"/>
                </a:lnTo>
                <a:lnTo>
                  <a:pt x="212" y="267"/>
                </a:lnTo>
                <a:lnTo>
                  <a:pt x="209" y="269"/>
                </a:lnTo>
                <a:lnTo>
                  <a:pt x="209" y="271"/>
                </a:lnTo>
                <a:lnTo>
                  <a:pt x="208" y="273"/>
                </a:lnTo>
                <a:lnTo>
                  <a:pt x="209" y="273"/>
                </a:lnTo>
                <a:lnTo>
                  <a:pt x="209" y="274"/>
                </a:lnTo>
                <a:lnTo>
                  <a:pt x="209" y="275"/>
                </a:lnTo>
                <a:lnTo>
                  <a:pt x="212" y="275"/>
                </a:lnTo>
                <a:lnTo>
                  <a:pt x="214" y="276"/>
                </a:lnTo>
                <a:lnTo>
                  <a:pt x="215" y="276"/>
                </a:lnTo>
                <a:lnTo>
                  <a:pt x="216" y="275"/>
                </a:lnTo>
                <a:lnTo>
                  <a:pt x="217" y="275"/>
                </a:lnTo>
                <a:lnTo>
                  <a:pt x="219" y="274"/>
                </a:lnTo>
                <a:lnTo>
                  <a:pt x="219" y="273"/>
                </a:lnTo>
                <a:lnTo>
                  <a:pt x="220" y="273"/>
                </a:lnTo>
                <a:lnTo>
                  <a:pt x="221" y="273"/>
                </a:lnTo>
                <a:lnTo>
                  <a:pt x="223" y="272"/>
                </a:lnTo>
                <a:lnTo>
                  <a:pt x="224" y="272"/>
                </a:lnTo>
                <a:lnTo>
                  <a:pt x="224" y="271"/>
                </a:lnTo>
                <a:lnTo>
                  <a:pt x="225" y="272"/>
                </a:lnTo>
                <a:lnTo>
                  <a:pt x="226" y="271"/>
                </a:lnTo>
                <a:lnTo>
                  <a:pt x="227" y="271"/>
                </a:lnTo>
                <a:lnTo>
                  <a:pt x="227" y="269"/>
                </a:lnTo>
                <a:lnTo>
                  <a:pt x="228" y="269"/>
                </a:lnTo>
                <a:lnTo>
                  <a:pt x="228" y="268"/>
                </a:lnTo>
                <a:lnTo>
                  <a:pt x="229" y="268"/>
                </a:lnTo>
                <a:lnTo>
                  <a:pt x="231" y="268"/>
                </a:lnTo>
                <a:lnTo>
                  <a:pt x="231" y="269"/>
                </a:lnTo>
                <a:lnTo>
                  <a:pt x="231" y="271"/>
                </a:lnTo>
                <a:lnTo>
                  <a:pt x="231" y="274"/>
                </a:lnTo>
                <a:lnTo>
                  <a:pt x="231" y="276"/>
                </a:lnTo>
                <a:lnTo>
                  <a:pt x="232" y="277"/>
                </a:lnTo>
                <a:lnTo>
                  <a:pt x="232" y="278"/>
                </a:lnTo>
                <a:lnTo>
                  <a:pt x="231" y="279"/>
                </a:lnTo>
                <a:lnTo>
                  <a:pt x="230" y="280"/>
                </a:lnTo>
                <a:lnTo>
                  <a:pt x="229" y="281"/>
                </a:lnTo>
                <a:lnTo>
                  <a:pt x="228" y="283"/>
                </a:lnTo>
                <a:lnTo>
                  <a:pt x="228" y="284"/>
                </a:lnTo>
                <a:lnTo>
                  <a:pt x="228" y="286"/>
                </a:lnTo>
                <a:lnTo>
                  <a:pt x="228" y="287"/>
                </a:lnTo>
                <a:lnTo>
                  <a:pt x="228" y="288"/>
                </a:lnTo>
                <a:lnTo>
                  <a:pt x="227" y="288"/>
                </a:lnTo>
                <a:lnTo>
                  <a:pt x="227" y="289"/>
                </a:lnTo>
                <a:lnTo>
                  <a:pt x="227" y="290"/>
                </a:lnTo>
                <a:lnTo>
                  <a:pt x="226" y="292"/>
                </a:lnTo>
                <a:lnTo>
                  <a:pt x="226" y="294"/>
                </a:lnTo>
                <a:lnTo>
                  <a:pt x="226" y="295"/>
                </a:lnTo>
                <a:lnTo>
                  <a:pt x="225" y="295"/>
                </a:lnTo>
                <a:lnTo>
                  <a:pt x="225" y="296"/>
                </a:lnTo>
                <a:lnTo>
                  <a:pt x="225" y="297"/>
                </a:lnTo>
                <a:lnTo>
                  <a:pt x="225" y="298"/>
                </a:lnTo>
                <a:lnTo>
                  <a:pt x="226" y="298"/>
                </a:lnTo>
                <a:lnTo>
                  <a:pt x="227" y="299"/>
                </a:lnTo>
                <a:lnTo>
                  <a:pt x="228" y="299"/>
                </a:lnTo>
                <a:lnTo>
                  <a:pt x="229" y="299"/>
                </a:lnTo>
                <a:lnTo>
                  <a:pt x="230" y="300"/>
                </a:lnTo>
                <a:lnTo>
                  <a:pt x="231" y="300"/>
                </a:lnTo>
                <a:lnTo>
                  <a:pt x="231" y="301"/>
                </a:lnTo>
                <a:lnTo>
                  <a:pt x="232" y="301"/>
                </a:lnTo>
                <a:lnTo>
                  <a:pt x="233" y="301"/>
                </a:lnTo>
                <a:lnTo>
                  <a:pt x="235" y="301"/>
                </a:lnTo>
                <a:lnTo>
                  <a:pt x="236" y="301"/>
                </a:lnTo>
                <a:lnTo>
                  <a:pt x="236" y="300"/>
                </a:lnTo>
                <a:lnTo>
                  <a:pt x="237" y="301"/>
                </a:lnTo>
                <a:lnTo>
                  <a:pt x="238" y="302"/>
                </a:lnTo>
                <a:lnTo>
                  <a:pt x="239" y="302"/>
                </a:lnTo>
                <a:lnTo>
                  <a:pt x="241" y="303"/>
                </a:lnTo>
                <a:lnTo>
                  <a:pt x="242" y="304"/>
                </a:lnTo>
                <a:lnTo>
                  <a:pt x="243" y="304"/>
                </a:lnTo>
                <a:lnTo>
                  <a:pt x="244" y="304"/>
                </a:lnTo>
                <a:lnTo>
                  <a:pt x="246" y="304"/>
                </a:lnTo>
                <a:lnTo>
                  <a:pt x="248" y="303"/>
                </a:lnTo>
                <a:lnTo>
                  <a:pt x="249" y="304"/>
                </a:lnTo>
                <a:lnTo>
                  <a:pt x="250" y="304"/>
                </a:lnTo>
                <a:lnTo>
                  <a:pt x="250" y="306"/>
                </a:lnTo>
                <a:lnTo>
                  <a:pt x="251" y="306"/>
                </a:lnTo>
                <a:lnTo>
                  <a:pt x="251" y="307"/>
                </a:lnTo>
                <a:lnTo>
                  <a:pt x="251" y="308"/>
                </a:lnTo>
                <a:lnTo>
                  <a:pt x="250" y="308"/>
                </a:lnTo>
                <a:lnTo>
                  <a:pt x="251" y="308"/>
                </a:lnTo>
                <a:lnTo>
                  <a:pt x="251" y="309"/>
                </a:lnTo>
                <a:lnTo>
                  <a:pt x="250" y="310"/>
                </a:lnTo>
                <a:lnTo>
                  <a:pt x="251" y="310"/>
                </a:lnTo>
                <a:lnTo>
                  <a:pt x="251" y="311"/>
                </a:lnTo>
                <a:lnTo>
                  <a:pt x="252" y="311"/>
                </a:lnTo>
                <a:lnTo>
                  <a:pt x="253" y="311"/>
                </a:lnTo>
                <a:lnTo>
                  <a:pt x="253" y="310"/>
                </a:lnTo>
                <a:lnTo>
                  <a:pt x="254" y="310"/>
                </a:lnTo>
                <a:lnTo>
                  <a:pt x="254" y="309"/>
                </a:lnTo>
                <a:lnTo>
                  <a:pt x="255" y="309"/>
                </a:lnTo>
                <a:lnTo>
                  <a:pt x="256" y="308"/>
                </a:lnTo>
                <a:lnTo>
                  <a:pt x="258" y="308"/>
                </a:lnTo>
                <a:lnTo>
                  <a:pt x="259" y="308"/>
                </a:lnTo>
                <a:lnTo>
                  <a:pt x="259" y="309"/>
                </a:lnTo>
                <a:lnTo>
                  <a:pt x="259" y="310"/>
                </a:lnTo>
                <a:lnTo>
                  <a:pt x="260" y="309"/>
                </a:lnTo>
                <a:lnTo>
                  <a:pt x="261" y="309"/>
                </a:lnTo>
                <a:lnTo>
                  <a:pt x="262" y="310"/>
                </a:lnTo>
                <a:lnTo>
                  <a:pt x="263" y="310"/>
                </a:lnTo>
                <a:lnTo>
                  <a:pt x="263" y="311"/>
                </a:lnTo>
                <a:lnTo>
                  <a:pt x="264" y="311"/>
                </a:lnTo>
                <a:lnTo>
                  <a:pt x="265" y="311"/>
                </a:lnTo>
                <a:lnTo>
                  <a:pt x="266" y="311"/>
                </a:lnTo>
                <a:lnTo>
                  <a:pt x="267" y="310"/>
                </a:lnTo>
                <a:lnTo>
                  <a:pt x="269" y="309"/>
                </a:lnTo>
                <a:lnTo>
                  <a:pt x="270" y="309"/>
                </a:lnTo>
                <a:lnTo>
                  <a:pt x="270" y="310"/>
                </a:lnTo>
                <a:lnTo>
                  <a:pt x="271" y="310"/>
                </a:lnTo>
                <a:lnTo>
                  <a:pt x="272" y="310"/>
                </a:lnTo>
                <a:lnTo>
                  <a:pt x="272" y="309"/>
                </a:lnTo>
                <a:lnTo>
                  <a:pt x="272" y="308"/>
                </a:lnTo>
                <a:lnTo>
                  <a:pt x="272" y="307"/>
                </a:lnTo>
                <a:lnTo>
                  <a:pt x="272" y="306"/>
                </a:lnTo>
                <a:lnTo>
                  <a:pt x="272" y="304"/>
                </a:lnTo>
                <a:lnTo>
                  <a:pt x="272" y="303"/>
                </a:lnTo>
                <a:lnTo>
                  <a:pt x="273" y="302"/>
                </a:lnTo>
                <a:lnTo>
                  <a:pt x="273" y="301"/>
                </a:lnTo>
                <a:lnTo>
                  <a:pt x="273" y="300"/>
                </a:lnTo>
                <a:lnTo>
                  <a:pt x="274" y="299"/>
                </a:lnTo>
                <a:lnTo>
                  <a:pt x="274" y="298"/>
                </a:lnTo>
                <a:lnTo>
                  <a:pt x="274" y="297"/>
                </a:lnTo>
                <a:lnTo>
                  <a:pt x="275" y="297"/>
                </a:lnTo>
                <a:lnTo>
                  <a:pt x="275" y="296"/>
                </a:lnTo>
                <a:lnTo>
                  <a:pt x="275" y="295"/>
                </a:lnTo>
                <a:lnTo>
                  <a:pt x="276" y="295"/>
                </a:lnTo>
                <a:lnTo>
                  <a:pt x="276" y="294"/>
                </a:lnTo>
                <a:lnTo>
                  <a:pt x="276" y="292"/>
                </a:lnTo>
                <a:lnTo>
                  <a:pt x="276" y="291"/>
                </a:lnTo>
                <a:lnTo>
                  <a:pt x="277" y="290"/>
                </a:lnTo>
                <a:lnTo>
                  <a:pt x="276" y="290"/>
                </a:lnTo>
                <a:lnTo>
                  <a:pt x="276" y="289"/>
                </a:lnTo>
                <a:lnTo>
                  <a:pt x="275" y="288"/>
                </a:lnTo>
                <a:lnTo>
                  <a:pt x="275" y="287"/>
                </a:lnTo>
                <a:lnTo>
                  <a:pt x="274" y="286"/>
                </a:lnTo>
                <a:lnTo>
                  <a:pt x="275" y="285"/>
                </a:lnTo>
                <a:lnTo>
                  <a:pt x="275" y="284"/>
                </a:lnTo>
                <a:lnTo>
                  <a:pt x="276" y="283"/>
                </a:lnTo>
                <a:lnTo>
                  <a:pt x="276" y="281"/>
                </a:lnTo>
                <a:lnTo>
                  <a:pt x="277" y="281"/>
                </a:lnTo>
                <a:lnTo>
                  <a:pt x="277" y="280"/>
                </a:lnTo>
                <a:lnTo>
                  <a:pt x="280" y="279"/>
                </a:lnTo>
                <a:lnTo>
                  <a:pt x="281" y="278"/>
                </a:lnTo>
                <a:lnTo>
                  <a:pt x="281" y="277"/>
                </a:lnTo>
                <a:lnTo>
                  <a:pt x="281" y="276"/>
                </a:lnTo>
                <a:lnTo>
                  <a:pt x="282" y="276"/>
                </a:lnTo>
                <a:lnTo>
                  <a:pt x="282" y="275"/>
                </a:lnTo>
                <a:lnTo>
                  <a:pt x="282" y="274"/>
                </a:lnTo>
                <a:lnTo>
                  <a:pt x="283" y="273"/>
                </a:lnTo>
                <a:lnTo>
                  <a:pt x="284" y="273"/>
                </a:lnTo>
                <a:lnTo>
                  <a:pt x="284" y="272"/>
                </a:lnTo>
                <a:lnTo>
                  <a:pt x="285" y="271"/>
                </a:lnTo>
                <a:lnTo>
                  <a:pt x="286" y="271"/>
                </a:lnTo>
                <a:lnTo>
                  <a:pt x="286" y="269"/>
                </a:lnTo>
                <a:lnTo>
                  <a:pt x="287" y="269"/>
                </a:lnTo>
                <a:lnTo>
                  <a:pt x="287" y="268"/>
                </a:lnTo>
                <a:lnTo>
                  <a:pt x="287" y="267"/>
                </a:lnTo>
                <a:lnTo>
                  <a:pt x="287" y="266"/>
                </a:lnTo>
                <a:lnTo>
                  <a:pt x="288" y="266"/>
                </a:lnTo>
                <a:lnTo>
                  <a:pt x="288" y="265"/>
                </a:lnTo>
                <a:lnTo>
                  <a:pt x="288" y="264"/>
                </a:lnTo>
                <a:lnTo>
                  <a:pt x="290" y="263"/>
                </a:lnTo>
                <a:lnTo>
                  <a:pt x="292" y="263"/>
                </a:lnTo>
                <a:lnTo>
                  <a:pt x="293" y="262"/>
                </a:lnTo>
                <a:lnTo>
                  <a:pt x="293" y="261"/>
                </a:lnTo>
                <a:lnTo>
                  <a:pt x="293" y="260"/>
                </a:lnTo>
                <a:lnTo>
                  <a:pt x="293" y="258"/>
                </a:lnTo>
                <a:lnTo>
                  <a:pt x="293" y="257"/>
                </a:lnTo>
                <a:lnTo>
                  <a:pt x="292" y="256"/>
                </a:lnTo>
                <a:lnTo>
                  <a:pt x="293" y="256"/>
                </a:lnTo>
                <a:lnTo>
                  <a:pt x="293" y="255"/>
                </a:lnTo>
                <a:lnTo>
                  <a:pt x="293" y="254"/>
                </a:lnTo>
                <a:lnTo>
                  <a:pt x="293" y="253"/>
                </a:lnTo>
                <a:lnTo>
                  <a:pt x="293" y="252"/>
                </a:lnTo>
                <a:lnTo>
                  <a:pt x="294" y="252"/>
                </a:lnTo>
                <a:lnTo>
                  <a:pt x="293" y="251"/>
                </a:lnTo>
                <a:lnTo>
                  <a:pt x="294" y="251"/>
                </a:lnTo>
                <a:lnTo>
                  <a:pt x="294" y="250"/>
                </a:lnTo>
                <a:lnTo>
                  <a:pt x="294" y="249"/>
                </a:lnTo>
                <a:lnTo>
                  <a:pt x="294" y="248"/>
                </a:lnTo>
                <a:lnTo>
                  <a:pt x="295" y="248"/>
                </a:lnTo>
                <a:lnTo>
                  <a:pt x="296" y="246"/>
                </a:lnTo>
                <a:lnTo>
                  <a:pt x="297" y="246"/>
                </a:lnTo>
                <a:lnTo>
                  <a:pt x="298" y="245"/>
                </a:lnTo>
                <a:lnTo>
                  <a:pt x="298" y="244"/>
                </a:lnTo>
                <a:lnTo>
                  <a:pt x="297" y="243"/>
                </a:lnTo>
                <a:lnTo>
                  <a:pt x="297" y="242"/>
                </a:lnTo>
                <a:lnTo>
                  <a:pt x="297" y="241"/>
                </a:lnTo>
                <a:lnTo>
                  <a:pt x="297" y="239"/>
                </a:lnTo>
                <a:lnTo>
                  <a:pt x="297" y="238"/>
                </a:lnTo>
                <a:lnTo>
                  <a:pt x="298" y="238"/>
                </a:lnTo>
                <a:lnTo>
                  <a:pt x="299" y="238"/>
                </a:lnTo>
                <a:lnTo>
                  <a:pt x="299" y="237"/>
                </a:lnTo>
                <a:lnTo>
                  <a:pt x="300" y="237"/>
                </a:lnTo>
                <a:lnTo>
                  <a:pt x="300" y="236"/>
                </a:lnTo>
                <a:lnTo>
                  <a:pt x="300" y="234"/>
                </a:lnTo>
                <a:lnTo>
                  <a:pt x="300" y="233"/>
                </a:lnTo>
                <a:lnTo>
                  <a:pt x="300" y="232"/>
                </a:lnTo>
                <a:lnTo>
                  <a:pt x="301" y="232"/>
                </a:lnTo>
                <a:lnTo>
                  <a:pt x="301" y="231"/>
                </a:lnTo>
                <a:lnTo>
                  <a:pt x="301" y="229"/>
                </a:lnTo>
                <a:lnTo>
                  <a:pt x="300" y="229"/>
                </a:lnTo>
                <a:lnTo>
                  <a:pt x="300" y="228"/>
                </a:lnTo>
                <a:lnTo>
                  <a:pt x="301" y="228"/>
                </a:lnTo>
                <a:lnTo>
                  <a:pt x="301" y="227"/>
                </a:lnTo>
                <a:lnTo>
                  <a:pt x="301" y="226"/>
                </a:lnTo>
                <a:lnTo>
                  <a:pt x="303" y="227"/>
                </a:lnTo>
                <a:lnTo>
                  <a:pt x="301" y="226"/>
                </a:lnTo>
                <a:lnTo>
                  <a:pt x="303" y="226"/>
                </a:lnTo>
                <a:lnTo>
                  <a:pt x="304" y="226"/>
                </a:lnTo>
                <a:lnTo>
                  <a:pt x="304" y="225"/>
                </a:lnTo>
                <a:lnTo>
                  <a:pt x="304" y="223"/>
                </a:lnTo>
                <a:lnTo>
                  <a:pt x="303" y="223"/>
                </a:lnTo>
                <a:lnTo>
                  <a:pt x="303" y="222"/>
                </a:lnTo>
                <a:lnTo>
                  <a:pt x="304" y="222"/>
                </a:lnTo>
                <a:lnTo>
                  <a:pt x="304" y="221"/>
                </a:lnTo>
                <a:lnTo>
                  <a:pt x="305" y="220"/>
                </a:lnTo>
                <a:lnTo>
                  <a:pt x="304" y="220"/>
                </a:lnTo>
                <a:lnTo>
                  <a:pt x="304" y="219"/>
                </a:lnTo>
                <a:lnTo>
                  <a:pt x="305" y="219"/>
                </a:lnTo>
                <a:lnTo>
                  <a:pt x="305" y="218"/>
                </a:lnTo>
                <a:lnTo>
                  <a:pt x="305" y="217"/>
                </a:lnTo>
                <a:lnTo>
                  <a:pt x="306" y="217"/>
                </a:lnTo>
                <a:lnTo>
                  <a:pt x="306" y="216"/>
                </a:lnTo>
                <a:lnTo>
                  <a:pt x="307" y="216"/>
                </a:lnTo>
                <a:lnTo>
                  <a:pt x="307" y="215"/>
                </a:lnTo>
                <a:lnTo>
                  <a:pt x="307" y="214"/>
                </a:lnTo>
                <a:lnTo>
                  <a:pt x="306" y="214"/>
                </a:lnTo>
                <a:lnTo>
                  <a:pt x="306" y="213"/>
                </a:lnTo>
                <a:lnTo>
                  <a:pt x="307" y="213"/>
                </a:lnTo>
                <a:lnTo>
                  <a:pt x="307" y="211"/>
                </a:lnTo>
                <a:lnTo>
                  <a:pt x="307" y="210"/>
                </a:lnTo>
                <a:lnTo>
                  <a:pt x="308" y="210"/>
                </a:lnTo>
                <a:lnTo>
                  <a:pt x="308" y="209"/>
                </a:lnTo>
                <a:lnTo>
                  <a:pt x="309" y="209"/>
                </a:lnTo>
                <a:lnTo>
                  <a:pt x="308" y="209"/>
                </a:lnTo>
                <a:lnTo>
                  <a:pt x="308" y="208"/>
                </a:lnTo>
                <a:lnTo>
                  <a:pt x="309" y="208"/>
                </a:lnTo>
                <a:lnTo>
                  <a:pt x="308" y="207"/>
                </a:lnTo>
                <a:lnTo>
                  <a:pt x="308" y="208"/>
                </a:lnTo>
                <a:lnTo>
                  <a:pt x="307" y="207"/>
                </a:lnTo>
                <a:lnTo>
                  <a:pt x="307" y="206"/>
                </a:lnTo>
                <a:lnTo>
                  <a:pt x="308" y="206"/>
                </a:lnTo>
                <a:lnTo>
                  <a:pt x="309" y="205"/>
                </a:lnTo>
                <a:lnTo>
                  <a:pt x="309" y="206"/>
                </a:lnTo>
                <a:lnTo>
                  <a:pt x="309" y="205"/>
                </a:lnTo>
                <a:lnTo>
                  <a:pt x="310" y="205"/>
                </a:lnTo>
                <a:lnTo>
                  <a:pt x="310" y="204"/>
                </a:lnTo>
                <a:lnTo>
                  <a:pt x="310" y="203"/>
                </a:lnTo>
                <a:lnTo>
                  <a:pt x="309" y="203"/>
                </a:lnTo>
                <a:lnTo>
                  <a:pt x="309" y="202"/>
                </a:lnTo>
                <a:lnTo>
                  <a:pt x="309" y="200"/>
                </a:lnTo>
                <a:lnTo>
                  <a:pt x="310" y="200"/>
                </a:lnTo>
                <a:lnTo>
                  <a:pt x="310" y="199"/>
                </a:lnTo>
                <a:lnTo>
                  <a:pt x="311" y="199"/>
                </a:lnTo>
                <a:lnTo>
                  <a:pt x="311" y="198"/>
                </a:lnTo>
                <a:lnTo>
                  <a:pt x="310" y="198"/>
                </a:lnTo>
                <a:lnTo>
                  <a:pt x="310" y="197"/>
                </a:lnTo>
                <a:lnTo>
                  <a:pt x="310" y="196"/>
                </a:lnTo>
                <a:lnTo>
                  <a:pt x="310" y="195"/>
                </a:lnTo>
                <a:lnTo>
                  <a:pt x="310" y="194"/>
                </a:lnTo>
                <a:lnTo>
                  <a:pt x="310" y="193"/>
                </a:lnTo>
                <a:lnTo>
                  <a:pt x="309" y="193"/>
                </a:lnTo>
                <a:lnTo>
                  <a:pt x="309" y="192"/>
                </a:lnTo>
                <a:lnTo>
                  <a:pt x="310" y="192"/>
                </a:lnTo>
                <a:lnTo>
                  <a:pt x="309" y="191"/>
                </a:lnTo>
                <a:lnTo>
                  <a:pt x="310" y="191"/>
                </a:lnTo>
                <a:lnTo>
                  <a:pt x="310" y="190"/>
                </a:lnTo>
                <a:lnTo>
                  <a:pt x="309" y="188"/>
                </a:lnTo>
                <a:lnTo>
                  <a:pt x="310" y="188"/>
                </a:lnTo>
                <a:lnTo>
                  <a:pt x="310" y="187"/>
                </a:lnTo>
                <a:lnTo>
                  <a:pt x="310" y="188"/>
                </a:lnTo>
                <a:lnTo>
                  <a:pt x="311" y="188"/>
                </a:lnTo>
                <a:lnTo>
                  <a:pt x="312" y="187"/>
                </a:lnTo>
                <a:lnTo>
                  <a:pt x="312" y="186"/>
                </a:lnTo>
                <a:lnTo>
                  <a:pt x="313" y="186"/>
                </a:lnTo>
                <a:lnTo>
                  <a:pt x="313" y="185"/>
                </a:lnTo>
                <a:lnTo>
                  <a:pt x="312" y="185"/>
                </a:lnTo>
                <a:lnTo>
                  <a:pt x="312" y="184"/>
                </a:lnTo>
                <a:lnTo>
                  <a:pt x="312" y="183"/>
                </a:lnTo>
                <a:lnTo>
                  <a:pt x="313" y="182"/>
                </a:lnTo>
                <a:lnTo>
                  <a:pt x="312" y="180"/>
                </a:lnTo>
                <a:lnTo>
                  <a:pt x="312" y="179"/>
                </a:lnTo>
                <a:lnTo>
                  <a:pt x="311" y="179"/>
                </a:lnTo>
                <a:lnTo>
                  <a:pt x="311" y="177"/>
                </a:lnTo>
                <a:lnTo>
                  <a:pt x="312" y="177"/>
                </a:lnTo>
                <a:lnTo>
                  <a:pt x="313" y="176"/>
                </a:lnTo>
                <a:lnTo>
                  <a:pt x="313" y="175"/>
                </a:lnTo>
                <a:lnTo>
                  <a:pt x="313" y="174"/>
                </a:lnTo>
                <a:lnTo>
                  <a:pt x="312" y="173"/>
                </a:lnTo>
                <a:lnTo>
                  <a:pt x="311" y="172"/>
                </a:lnTo>
                <a:lnTo>
                  <a:pt x="311" y="171"/>
                </a:lnTo>
                <a:lnTo>
                  <a:pt x="311" y="170"/>
                </a:lnTo>
                <a:lnTo>
                  <a:pt x="312" y="169"/>
                </a:lnTo>
                <a:lnTo>
                  <a:pt x="313" y="169"/>
                </a:lnTo>
                <a:lnTo>
                  <a:pt x="313" y="168"/>
                </a:lnTo>
                <a:lnTo>
                  <a:pt x="315" y="168"/>
                </a:lnTo>
                <a:lnTo>
                  <a:pt x="313" y="167"/>
                </a:lnTo>
                <a:lnTo>
                  <a:pt x="313" y="165"/>
                </a:lnTo>
                <a:lnTo>
                  <a:pt x="313" y="164"/>
                </a:lnTo>
                <a:lnTo>
                  <a:pt x="313" y="163"/>
                </a:lnTo>
                <a:lnTo>
                  <a:pt x="315" y="163"/>
                </a:lnTo>
                <a:lnTo>
                  <a:pt x="315" y="162"/>
                </a:lnTo>
                <a:lnTo>
                  <a:pt x="315" y="161"/>
                </a:lnTo>
                <a:lnTo>
                  <a:pt x="315" y="160"/>
                </a:lnTo>
                <a:lnTo>
                  <a:pt x="313" y="160"/>
                </a:lnTo>
                <a:lnTo>
                  <a:pt x="313" y="159"/>
                </a:lnTo>
                <a:lnTo>
                  <a:pt x="313" y="158"/>
                </a:lnTo>
                <a:lnTo>
                  <a:pt x="315" y="158"/>
                </a:lnTo>
                <a:lnTo>
                  <a:pt x="315" y="157"/>
                </a:lnTo>
                <a:lnTo>
                  <a:pt x="316" y="157"/>
                </a:lnTo>
                <a:lnTo>
                  <a:pt x="316" y="156"/>
                </a:lnTo>
                <a:lnTo>
                  <a:pt x="315" y="156"/>
                </a:lnTo>
                <a:lnTo>
                  <a:pt x="316" y="154"/>
                </a:lnTo>
                <a:lnTo>
                  <a:pt x="315" y="154"/>
                </a:lnTo>
                <a:lnTo>
                  <a:pt x="313" y="154"/>
                </a:lnTo>
                <a:lnTo>
                  <a:pt x="315" y="153"/>
                </a:lnTo>
                <a:lnTo>
                  <a:pt x="313" y="153"/>
                </a:lnTo>
                <a:lnTo>
                  <a:pt x="313" y="152"/>
                </a:lnTo>
                <a:lnTo>
                  <a:pt x="315" y="152"/>
                </a:lnTo>
                <a:lnTo>
                  <a:pt x="315" y="151"/>
                </a:lnTo>
                <a:lnTo>
                  <a:pt x="315" y="150"/>
                </a:lnTo>
                <a:lnTo>
                  <a:pt x="315" y="149"/>
                </a:lnTo>
                <a:lnTo>
                  <a:pt x="316" y="149"/>
                </a:lnTo>
                <a:lnTo>
                  <a:pt x="316" y="148"/>
                </a:lnTo>
                <a:lnTo>
                  <a:pt x="316" y="147"/>
                </a:lnTo>
                <a:lnTo>
                  <a:pt x="316" y="146"/>
                </a:lnTo>
                <a:lnTo>
                  <a:pt x="316" y="145"/>
                </a:lnTo>
                <a:lnTo>
                  <a:pt x="316" y="144"/>
                </a:lnTo>
                <a:lnTo>
                  <a:pt x="316" y="142"/>
                </a:lnTo>
                <a:lnTo>
                  <a:pt x="317" y="142"/>
                </a:lnTo>
                <a:lnTo>
                  <a:pt x="317" y="141"/>
                </a:lnTo>
                <a:lnTo>
                  <a:pt x="318" y="141"/>
                </a:lnTo>
                <a:lnTo>
                  <a:pt x="318" y="140"/>
                </a:lnTo>
                <a:lnTo>
                  <a:pt x="317" y="140"/>
                </a:lnTo>
                <a:lnTo>
                  <a:pt x="318" y="140"/>
                </a:lnTo>
                <a:lnTo>
                  <a:pt x="318" y="139"/>
                </a:lnTo>
                <a:lnTo>
                  <a:pt x="318" y="138"/>
                </a:lnTo>
                <a:lnTo>
                  <a:pt x="318" y="137"/>
                </a:lnTo>
                <a:lnTo>
                  <a:pt x="318" y="138"/>
                </a:lnTo>
                <a:lnTo>
                  <a:pt x="319" y="138"/>
                </a:lnTo>
                <a:lnTo>
                  <a:pt x="320" y="137"/>
                </a:lnTo>
                <a:lnTo>
                  <a:pt x="320" y="136"/>
                </a:lnTo>
                <a:lnTo>
                  <a:pt x="319" y="136"/>
                </a:lnTo>
                <a:lnTo>
                  <a:pt x="320" y="136"/>
                </a:lnTo>
                <a:lnTo>
                  <a:pt x="319" y="135"/>
                </a:lnTo>
                <a:lnTo>
                  <a:pt x="318" y="135"/>
                </a:lnTo>
                <a:lnTo>
                  <a:pt x="318" y="134"/>
                </a:lnTo>
                <a:lnTo>
                  <a:pt x="317" y="134"/>
                </a:lnTo>
                <a:lnTo>
                  <a:pt x="318" y="134"/>
                </a:lnTo>
                <a:lnTo>
                  <a:pt x="317" y="135"/>
                </a:lnTo>
                <a:lnTo>
                  <a:pt x="317" y="134"/>
                </a:lnTo>
                <a:lnTo>
                  <a:pt x="317" y="133"/>
                </a:lnTo>
                <a:lnTo>
                  <a:pt x="318" y="133"/>
                </a:lnTo>
                <a:lnTo>
                  <a:pt x="318" y="131"/>
                </a:lnTo>
                <a:lnTo>
                  <a:pt x="319" y="130"/>
                </a:lnTo>
                <a:lnTo>
                  <a:pt x="319" y="131"/>
                </a:lnTo>
                <a:lnTo>
                  <a:pt x="320" y="130"/>
                </a:lnTo>
                <a:lnTo>
                  <a:pt x="319" y="129"/>
                </a:lnTo>
                <a:lnTo>
                  <a:pt x="319" y="128"/>
                </a:lnTo>
                <a:lnTo>
                  <a:pt x="319" y="127"/>
                </a:lnTo>
                <a:lnTo>
                  <a:pt x="320" y="127"/>
                </a:lnTo>
                <a:lnTo>
                  <a:pt x="320" y="126"/>
                </a:lnTo>
                <a:lnTo>
                  <a:pt x="319" y="126"/>
                </a:lnTo>
                <a:lnTo>
                  <a:pt x="320" y="125"/>
                </a:lnTo>
                <a:lnTo>
                  <a:pt x="320" y="124"/>
                </a:lnTo>
                <a:lnTo>
                  <a:pt x="319" y="124"/>
                </a:lnTo>
                <a:lnTo>
                  <a:pt x="318" y="124"/>
                </a:lnTo>
                <a:lnTo>
                  <a:pt x="318" y="123"/>
                </a:lnTo>
                <a:lnTo>
                  <a:pt x="319" y="123"/>
                </a:lnTo>
                <a:lnTo>
                  <a:pt x="319" y="122"/>
                </a:lnTo>
                <a:lnTo>
                  <a:pt x="318" y="122"/>
                </a:lnTo>
                <a:lnTo>
                  <a:pt x="318" y="121"/>
                </a:lnTo>
                <a:lnTo>
                  <a:pt x="318" y="119"/>
                </a:lnTo>
                <a:lnTo>
                  <a:pt x="317" y="118"/>
                </a:lnTo>
                <a:lnTo>
                  <a:pt x="318" y="118"/>
                </a:lnTo>
                <a:lnTo>
                  <a:pt x="318" y="117"/>
                </a:lnTo>
                <a:lnTo>
                  <a:pt x="318" y="116"/>
                </a:lnTo>
                <a:lnTo>
                  <a:pt x="317" y="116"/>
                </a:lnTo>
                <a:lnTo>
                  <a:pt x="317" y="115"/>
                </a:lnTo>
                <a:lnTo>
                  <a:pt x="316" y="115"/>
                </a:lnTo>
                <a:lnTo>
                  <a:pt x="316" y="114"/>
                </a:lnTo>
                <a:lnTo>
                  <a:pt x="315" y="114"/>
                </a:lnTo>
                <a:lnTo>
                  <a:pt x="313" y="114"/>
                </a:lnTo>
                <a:lnTo>
                  <a:pt x="312" y="114"/>
                </a:lnTo>
                <a:lnTo>
                  <a:pt x="312" y="113"/>
                </a:lnTo>
                <a:lnTo>
                  <a:pt x="312" y="112"/>
                </a:lnTo>
                <a:lnTo>
                  <a:pt x="312" y="111"/>
                </a:lnTo>
                <a:lnTo>
                  <a:pt x="311" y="111"/>
                </a:lnTo>
                <a:lnTo>
                  <a:pt x="310" y="111"/>
                </a:lnTo>
                <a:lnTo>
                  <a:pt x="311" y="110"/>
                </a:lnTo>
                <a:lnTo>
                  <a:pt x="310" y="110"/>
                </a:lnTo>
                <a:lnTo>
                  <a:pt x="311" y="110"/>
                </a:lnTo>
                <a:lnTo>
                  <a:pt x="311" y="108"/>
                </a:lnTo>
                <a:lnTo>
                  <a:pt x="310" y="107"/>
                </a:lnTo>
                <a:lnTo>
                  <a:pt x="309" y="107"/>
                </a:lnTo>
                <a:lnTo>
                  <a:pt x="309" y="106"/>
                </a:lnTo>
                <a:lnTo>
                  <a:pt x="308" y="106"/>
                </a:lnTo>
                <a:lnTo>
                  <a:pt x="307" y="106"/>
                </a:lnTo>
                <a:lnTo>
                  <a:pt x="307" y="105"/>
                </a:lnTo>
                <a:lnTo>
                  <a:pt x="307" y="104"/>
                </a:lnTo>
                <a:lnTo>
                  <a:pt x="306" y="103"/>
                </a:lnTo>
                <a:lnTo>
                  <a:pt x="305" y="103"/>
                </a:lnTo>
                <a:lnTo>
                  <a:pt x="305" y="102"/>
                </a:lnTo>
                <a:lnTo>
                  <a:pt x="304" y="101"/>
                </a:lnTo>
                <a:lnTo>
                  <a:pt x="304" y="100"/>
                </a:lnTo>
                <a:lnTo>
                  <a:pt x="304" y="99"/>
                </a:lnTo>
                <a:lnTo>
                  <a:pt x="303" y="99"/>
                </a:lnTo>
                <a:lnTo>
                  <a:pt x="303" y="96"/>
                </a:lnTo>
                <a:lnTo>
                  <a:pt x="303" y="95"/>
                </a:lnTo>
                <a:lnTo>
                  <a:pt x="303" y="94"/>
                </a:lnTo>
                <a:lnTo>
                  <a:pt x="303" y="93"/>
                </a:lnTo>
                <a:lnTo>
                  <a:pt x="301" y="93"/>
                </a:lnTo>
                <a:lnTo>
                  <a:pt x="301" y="92"/>
                </a:lnTo>
                <a:lnTo>
                  <a:pt x="301" y="91"/>
                </a:lnTo>
                <a:lnTo>
                  <a:pt x="300" y="91"/>
                </a:lnTo>
                <a:lnTo>
                  <a:pt x="299" y="91"/>
                </a:lnTo>
                <a:lnTo>
                  <a:pt x="299" y="90"/>
                </a:lnTo>
                <a:lnTo>
                  <a:pt x="300" y="90"/>
                </a:lnTo>
                <a:lnTo>
                  <a:pt x="301" y="89"/>
                </a:lnTo>
                <a:lnTo>
                  <a:pt x="301" y="88"/>
                </a:lnTo>
                <a:lnTo>
                  <a:pt x="301" y="87"/>
                </a:lnTo>
                <a:lnTo>
                  <a:pt x="303" y="87"/>
                </a:lnTo>
                <a:lnTo>
                  <a:pt x="304" y="85"/>
                </a:lnTo>
                <a:lnTo>
                  <a:pt x="303" y="85"/>
                </a:lnTo>
                <a:lnTo>
                  <a:pt x="303" y="84"/>
                </a:lnTo>
                <a:lnTo>
                  <a:pt x="301" y="84"/>
                </a:lnTo>
                <a:lnTo>
                  <a:pt x="300" y="83"/>
                </a:lnTo>
                <a:lnTo>
                  <a:pt x="299" y="83"/>
                </a:lnTo>
                <a:lnTo>
                  <a:pt x="299" y="82"/>
                </a:lnTo>
                <a:lnTo>
                  <a:pt x="298" y="81"/>
                </a:lnTo>
                <a:lnTo>
                  <a:pt x="298" y="80"/>
                </a:lnTo>
                <a:lnTo>
                  <a:pt x="298" y="79"/>
                </a:lnTo>
                <a:lnTo>
                  <a:pt x="298" y="78"/>
                </a:lnTo>
                <a:lnTo>
                  <a:pt x="297" y="77"/>
                </a:lnTo>
                <a:lnTo>
                  <a:pt x="296" y="77"/>
                </a:lnTo>
                <a:lnTo>
                  <a:pt x="297" y="77"/>
                </a:lnTo>
                <a:lnTo>
                  <a:pt x="297" y="76"/>
                </a:lnTo>
                <a:lnTo>
                  <a:pt x="298" y="77"/>
                </a:lnTo>
                <a:lnTo>
                  <a:pt x="299" y="76"/>
                </a:lnTo>
                <a:lnTo>
                  <a:pt x="298" y="75"/>
                </a:lnTo>
                <a:lnTo>
                  <a:pt x="297" y="73"/>
                </a:lnTo>
                <a:lnTo>
                  <a:pt x="297" y="72"/>
                </a:lnTo>
                <a:lnTo>
                  <a:pt x="296" y="71"/>
                </a:lnTo>
                <a:lnTo>
                  <a:pt x="297" y="70"/>
                </a:lnTo>
                <a:lnTo>
                  <a:pt x="297" y="69"/>
                </a:lnTo>
                <a:lnTo>
                  <a:pt x="298" y="69"/>
                </a:lnTo>
                <a:lnTo>
                  <a:pt x="298" y="68"/>
                </a:lnTo>
                <a:lnTo>
                  <a:pt x="297" y="67"/>
                </a:lnTo>
                <a:lnTo>
                  <a:pt x="297" y="66"/>
                </a:lnTo>
                <a:lnTo>
                  <a:pt x="297" y="65"/>
                </a:lnTo>
                <a:lnTo>
                  <a:pt x="297" y="64"/>
                </a:lnTo>
                <a:lnTo>
                  <a:pt x="296" y="64"/>
                </a:lnTo>
                <a:lnTo>
                  <a:pt x="295" y="62"/>
                </a:lnTo>
                <a:lnTo>
                  <a:pt x="296" y="61"/>
                </a:lnTo>
                <a:lnTo>
                  <a:pt x="297" y="61"/>
                </a:lnTo>
                <a:lnTo>
                  <a:pt x="297" y="62"/>
                </a:lnTo>
                <a:lnTo>
                  <a:pt x="298" y="62"/>
                </a:lnTo>
                <a:lnTo>
                  <a:pt x="298" y="61"/>
                </a:lnTo>
                <a:lnTo>
                  <a:pt x="299" y="60"/>
                </a:lnTo>
                <a:lnTo>
                  <a:pt x="298" y="59"/>
                </a:lnTo>
                <a:lnTo>
                  <a:pt x="299" y="58"/>
                </a:lnTo>
                <a:lnTo>
                  <a:pt x="298" y="58"/>
                </a:lnTo>
                <a:lnTo>
                  <a:pt x="297" y="57"/>
                </a:lnTo>
                <a:lnTo>
                  <a:pt x="296" y="56"/>
                </a:lnTo>
                <a:lnTo>
                  <a:pt x="296" y="55"/>
                </a:lnTo>
                <a:lnTo>
                  <a:pt x="296" y="54"/>
                </a:lnTo>
                <a:lnTo>
                  <a:pt x="295" y="54"/>
                </a:lnTo>
                <a:lnTo>
                  <a:pt x="295" y="53"/>
                </a:lnTo>
                <a:lnTo>
                  <a:pt x="294" y="52"/>
                </a:lnTo>
                <a:lnTo>
                  <a:pt x="294" y="50"/>
                </a:lnTo>
                <a:lnTo>
                  <a:pt x="294" y="49"/>
                </a:lnTo>
                <a:lnTo>
                  <a:pt x="293" y="49"/>
                </a:lnTo>
                <a:lnTo>
                  <a:pt x="293" y="48"/>
                </a:lnTo>
                <a:lnTo>
                  <a:pt x="292" y="47"/>
                </a:lnTo>
                <a:lnTo>
                  <a:pt x="290" y="46"/>
                </a:lnTo>
                <a:lnTo>
                  <a:pt x="288" y="46"/>
                </a:lnTo>
                <a:lnTo>
                  <a:pt x="287" y="46"/>
                </a:lnTo>
                <a:lnTo>
                  <a:pt x="286" y="46"/>
                </a:lnTo>
                <a:lnTo>
                  <a:pt x="286" y="44"/>
                </a:lnTo>
                <a:lnTo>
                  <a:pt x="285" y="44"/>
                </a:lnTo>
                <a:lnTo>
                  <a:pt x="285" y="43"/>
                </a:lnTo>
                <a:lnTo>
                  <a:pt x="284" y="43"/>
                </a:lnTo>
                <a:lnTo>
                  <a:pt x="283" y="43"/>
                </a:lnTo>
                <a:lnTo>
                  <a:pt x="282" y="43"/>
                </a:lnTo>
                <a:lnTo>
                  <a:pt x="281" y="43"/>
                </a:lnTo>
                <a:lnTo>
                  <a:pt x="280" y="43"/>
                </a:lnTo>
                <a:lnTo>
                  <a:pt x="280" y="44"/>
                </a:lnTo>
                <a:lnTo>
                  <a:pt x="278" y="44"/>
                </a:lnTo>
                <a:lnTo>
                  <a:pt x="277" y="43"/>
                </a:lnTo>
                <a:lnTo>
                  <a:pt x="276" y="42"/>
                </a:lnTo>
                <a:lnTo>
                  <a:pt x="274" y="42"/>
                </a:lnTo>
                <a:lnTo>
                  <a:pt x="272" y="43"/>
                </a:lnTo>
                <a:lnTo>
                  <a:pt x="271" y="42"/>
                </a:lnTo>
                <a:lnTo>
                  <a:pt x="271" y="41"/>
                </a:lnTo>
                <a:lnTo>
                  <a:pt x="270" y="41"/>
                </a:lnTo>
                <a:lnTo>
                  <a:pt x="269" y="41"/>
                </a:lnTo>
                <a:lnTo>
                  <a:pt x="267" y="41"/>
                </a:lnTo>
                <a:lnTo>
                  <a:pt x="267" y="42"/>
                </a:lnTo>
                <a:lnTo>
                  <a:pt x="266" y="41"/>
                </a:lnTo>
                <a:lnTo>
                  <a:pt x="265" y="39"/>
                </a:lnTo>
                <a:lnTo>
                  <a:pt x="264" y="39"/>
                </a:lnTo>
                <a:lnTo>
                  <a:pt x="264" y="38"/>
                </a:lnTo>
                <a:lnTo>
                  <a:pt x="263" y="38"/>
                </a:lnTo>
                <a:lnTo>
                  <a:pt x="263" y="37"/>
                </a:lnTo>
                <a:lnTo>
                  <a:pt x="262" y="37"/>
                </a:lnTo>
                <a:lnTo>
                  <a:pt x="262" y="36"/>
                </a:lnTo>
                <a:lnTo>
                  <a:pt x="261" y="36"/>
                </a:lnTo>
                <a:lnTo>
                  <a:pt x="261" y="35"/>
                </a:lnTo>
                <a:lnTo>
                  <a:pt x="260" y="35"/>
                </a:lnTo>
                <a:lnTo>
                  <a:pt x="259" y="35"/>
                </a:lnTo>
                <a:lnTo>
                  <a:pt x="259" y="34"/>
                </a:lnTo>
                <a:lnTo>
                  <a:pt x="258" y="34"/>
                </a:lnTo>
                <a:lnTo>
                  <a:pt x="258" y="35"/>
                </a:lnTo>
                <a:lnTo>
                  <a:pt x="256" y="35"/>
                </a:lnTo>
                <a:lnTo>
                  <a:pt x="256" y="34"/>
                </a:lnTo>
                <a:lnTo>
                  <a:pt x="255" y="34"/>
                </a:lnTo>
                <a:lnTo>
                  <a:pt x="255" y="33"/>
                </a:lnTo>
                <a:lnTo>
                  <a:pt x="254" y="32"/>
                </a:lnTo>
                <a:lnTo>
                  <a:pt x="254" y="33"/>
                </a:lnTo>
                <a:lnTo>
                  <a:pt x="254" y="32"/>
                </a:lnTo>
                <a:lnTo>
                  <a:pt x="253" y="32"/>
                </a:lnTo>
                <a:lnTo>
                  <a:pt x="253" y="31"/>
                </a:lnTo>
                <a:lnTo>
                  <a:pt x="252" y="31"/>
                </a:lnTo>
                <a:lnTo>
                  <a:pt x="251" y="31"/>
                </a:lnTo>
                <a:lnTo>
                  <a:pt x="250" y="31"/>
                </a:lnTo>
                <a:lnTo>
                  <a:pt x="250" y="32"/>
                </a:lnTo>
                <a:lnTo>
                  <a:pt x="250" y="31"/>
                </a:lnTo>
                <a:lnTo>
                  <a:pt x="249" y="31"/>
                </a:lnTo>
                <a:lnTo>
                  <a:pt x="248" y="31"/>
                </a:lnTo>
                <a:lnTo>
                  <a:pt x="248" y="32"/>
                </a:lnTo>
                <a:lnTo>
                  <a:pt x="247" y="31"/>
                </a:lnTo>
                <a:lnTo>
                  <a:pt x="246" y="31"/>
                </a:lnTo>
                <a:lnTo>
                  <a:pt x="244" y="31"/>
                </a:lnTo>
                <a:lnTo>
                  <a:pt x="243" y="30"/>
                </a:lnTo>
                <a:lnTo>
                  <a:pt x="242" y="30"/>
                </a:lnTo>
                <a:lnTo>
                  <a:pt x="241" y="30"/>
                </a:lnTo>
                <a:lnTo>
                  <a:pt x="240" y="30"/>
                </a:lnTo>
                <a:lnTo>
                  <a:pt x="239" y="29"/>
                </a:lnTo>
                <a:lnTo>
                  <a:pt x="238" y="29"/>
                </a:lnTo>
                <a:lnTo>
                  <a:pt x="237" y="29"/>
                </a:lnTo>
                <a:lnTo>
                  <a:pt x="237" y="27"/>
                </a:lnTo>
                <a:lnTo>
                  <a:pt x="236" y="27"/>
                </a:lnTo>
                <a:lnTo>
                  <a:pt x="237" y="27"/>
                </a:lnTo>
                <a:lnTo>
                  <a:pt x="236" y="26"/>
                </a:lnTo>
                <a:lnTo>
                  <a:pt x="235" y="26"/>
                </a:lnTo>
                <a:lnTo>
                  <a:pt x="235" y="25"/>
                </a:lnTo>
                <a:lnTo>
                  <a:pt x="236" y="25"/>
                </a:lnTo>
                <a:lnTo>
                  <a:pt x="235" y="25"/>
                </a:lnTo>
                <a:lnTo>
                  <a:pt x="235" y="24"/>
                </a:lnTo>
                <a:lnTo>
                  <a:pt x="235" y="23"/>
                </a:lnTo>
                <a:lnTo>
                  <a:pt x="235" y="22"/>
                </a:lnTo>
                <a:lnTo>
                  <a:pt x="236" y="21"/>
                </a:lnTo>
                <a:lnTo>
                  <a:pt x="235" y="20"/>
                </a:lnTo>
                <a:lnTo>
                  <a:pt x="235" y="19"/>
                </a:lnTo>
                <a:lnTo>
                  <a:pt x="233" y="19"/>
                </a:lnTo>
                <a:lnTo>
                  <a:pt x="233" y="18"/>
                </a:lnTo>
                <a:lnTo>
                  <a:pt x="232" y="18"/>
                </a:lnTo>
                <a:lnTo>
                  <a:pt x="231" y="18"/>
                </a:lnTo>
                <a:lnTo>
                  <a:pt x="231" y="16"/>
                </a:lnTo>
                <a:lnTo>
                  <a:pt x="230" y="15"/>
                </a:lnTo>
                <a:lnTo>
                  <a:pt x="230" y="14"/>
                </a:lnTo>
                <a:lnTo>
                  <a:pt x="230" y="13"/>
                </a:lnTo>
                <a:lnTo>
                  <a:pt x="231" y="12"/>
                </a:lnTo>
                <a:lnTo>
                  <a:pt x="231" y="11"/>
                </a:lnTo>
                <a:lnTo>
                  <a:pt x="232" y="11"/>
                </a:lnTo>
                <a:lnTo>
                  <a:pt x="232" y="10"/>
                </a:lnTo>
                <a:lnTo>
                  <a:pt x="232" y="9"/>
                </a:lnTo>
                <a:lnTo>
                  <a:pt x="233" y="9"/>
                </a:lnTo>
                <a:lnTo>
                  <a:pt x="235" y="8"/>
                </a:lnTo>
                <a:lnTo>
                  <a:pt x="235" y="7"/>
                </a:lnTo>
                <a:lnTo>
                  <a:pt x="233" y="6"/>
                </a:lnTo>
                <a:lnTo>
                  <a:pt x="232" y="6"/>
                </a:lnTo>
                <a:lnTo>
                  <a:pt x="231" y="4"/>
                </a:lnTo>
                <a:lnTo>
                  <a:pt x="231" y="3"/>
                </a:lnTo>
                <a:lnTo>
                  <a:pt x="230" y="3"/>
                </a:lnTo>
                <a:lnTo>
                  <a:pt x="230" y="2"/>
                </a:lnTo>
                <a:lnTo>
                  <a:pt x="229" y="1"/>
                </a:lnTo>
                <a:lnTo>
                  <a:pt x="228" y="0"/>
                </a:lnTo>
                <a:lnTo>
                  <a:pt x="227" y="0"/>
                </a:lnTo>
                <a:lnTo>
                  <a:pt x="226" y="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5" name="Pendler_Pirna_Polen"/>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6" name="Freeform 44"/>
          <xdr:cNvSpPr>
            <a:spLocks/>
          </xdr:cNvSpPr>
        </xdr:nvSpPr>
        <xdr:spPr bwMode="auto">
          <a:xfrm>
            <a:off x="392" y="358"/>
            <a:ext cx="252" cy="155"/>
          </a:xfrm>
          <a:custGeom>
            <a:avLst/>
            <a:gdLst>
              <a:gd name="T0" fmla="*/ 104 w 252"/>
              <a:gd name="T1" fmla="*/ 49 h 155"/>
              <a:gd name="T2" fmla="*/ 111 w 252"/>
              <a:gd name="T3" fmla="*/ 45 h 155"/>
              <a:gd name="T4" fmla="*/ 122 w 252"/>
              <a:gd name="T5" fmla="*/ 42 h 155"/>
              <a:gd name="T6" fmla="*/ 123 w 252"/>
              <a:gd name="T7" fmla="*/ 34 h 155"/>
              <a:gd name="T8" fmla="*/ 137 w 252"/>
              <a:gd name="T9" fmla="*/ 27 h 155"/>
              <a:gd name="T10" fmla="*/ 139 w 252"/>
              <a:gd name="T11" fmla="*/ 13 h 155"/>
              <a:gd name="T12" fmla="*/ 149 w 252"/>
              <a:gd name="T13" fmla="*/ 10 h 155"/>
              <a:gd name="T14" fmla="*/ 159 w 252"/>
              <a:gd name="T15" fmla="*/ 4 h 155"/>
              <a:gd name="T16" fmla="*/ 175 w 252"/>
              <a:gd name="T17" fmla="*/ 6 h 155"/>
              <a:gd name="T18" fmla="*/ 189 w 252"/>
              <a:gd name="T19" fmla="*/ 9 h 155"/>
              <a:gd name="T20" fmla="*/ 200 w 252"/>
              <a:gd name="T21" fmla="*/ 1 h 155"/>
              <a:gd name="T22" fmla="*/ 214 w 252"/>
              <a:gd name="T23" fmla="*/ 9 h 155"/>
              <a:gd name="T24" fmla="*/ 223 w 252"/>
              <a:gd name="T25" fmla="*/ 12 h 155"/>
              <a:gd name="T26" fmla="*/ 219 w 252"/>
              <a:gd name="T27" fmla="*/ 21 h 155"/>
              <a:gd name="T28" fmla="*/ 216 w 252"/>
              <a:gd name="T29" fmla="*/ 31 h 155"/>
              <a:gd name="T30" fmla="*/ 214 w 252"/>
              <a:gd name="T31" fmla="*/ 38 h 155"/>
              <a:gd name="T32" fmla="*/ 228 w 252"/>
              <a:gd name="T33" fmla="*/ 39 h 155"/>
              <a:gd name="T34" fmla="*/ 229 w 252"/>
              <a:gd name="T35" fmla="*/ 44 h 155"/>
              <a:gd name="T36" fmla="*/ 233 w 252"/>
              <a:gd name="T37" fmla="*/ 54 h 155"/>
              <a:gd name="T38" fmla="*/ 244 w 252"/>
              <a:gd name="T39" fmla="*/ 57 h 155"/>
              <a:gd name="T40" fmla="*/ 251 w 252"/>
              <a:gd name="T41" fmla="*/ 63 h 155"/>
              <a:gd name="T42" fmla="*/ 249 w 252"/>
              <a:gd name="T43" fmla="*/ 68 h 155"/>
              <a:gd name="T44" fmla="*/ 242 w 252"/>
              <a:gd name="T45" fmla="*/ 74 h 155"/>
              <a:gd name="T46" fmla="*/ 233 w 252"/>
              <a:gd name="T47" fmla="*/ 78 h 155"/>
              <a:gd name="T48" fmla="*/ 220 w 252"/>
              <a:gd name="T49" fmla="*/ 76 h 155"/>
              <a:gd name="T50" fmla="*/ 210 w 252"/>
              <a:gd name="T51" fmla="*/ 85 h 155"/>
              <a:gd name="T52" fmla="*/ 199 w 252"/>
              <a:gd name="T53" fmla="*/ 96 h 155"/>
              <a:gd name="T54" fmla="*/ 185 w 252"/>
              <a:gd name="T55" fmla="*/ 103 h 155"/>
              <a:gd name="T56" fmla="*/ 171 w 252"/>
              <a:gd name="T57" fmla="*/ 112 h 155"/>
              <a:gd name="T58" fmla="*/ 161 w 252"/>
              <a:gd name="T59" fmla="*/ 115 h 155"/>
              <a:gd name="T60" fmla="*/ 151 w 252"/>
              <a:gd name="T61" fmla="*/ 111 h 155"/>
              <a:gd name="T62" fmla="*/ 141 w 252"/>
              <a:gd name="T63" fmla="*/ 117 h 155"/>
              <a:gd name="T64" fmla="*/ 131 w 252"/>
              <a:gd name="T65" fmla="*/ 122 h 155"/>
              <a:gd name="T66" fmla="*/ 126 w 252"/>
              <a:gd name="T67" fmla="*/ 129 h 155"/>
              <a:gd name="T68" fmla="*/ 128 w 252"/>
              <a:gd name="T69" fmla="*/ 140 h 155"/>
              <a:gd name="T70" fmla="*/ 118 w 252"/>
              <a:gd name="T71" fmla="*/ 144 h 155"/>
              <a:gd name="T72" fmla="*/ 110 w 252"/>
              <a:gd name="T73" fmla="*/ 151 h 155"/>
              <a:gd name="T74" fmla="*/ 98 w 252"/>
              <a:gd name="T75" fmla="*/ 147 h 155"/>
              <a:gd name="T76" fmla="*/ 86 w 252"/>
              <a:gd name="T77" fmla="*/ 150 h 155"/>
              <a:gd name="T78" fmla="*/ 78 w 252"/>
              <a:gd name="T79" fmla="*/ 155 h 155"/>
              <a:gd name="T80" fmla="*/ 69 w 252"/>
              <a:gd name="T81" fmla="*/ 150 h 155"/>
              <a:gd name="T82" fmla="*/ 55 w 252"/>
              <a:gd name="T83" fmla="*/ 141 h 155"/>
              <a:gd name="T84" fmla="*/ 41 w 252"/>
              <a:gd name="T85" fmla="*/ 132 h 155"/>
              <a:gd name="T86" fmla="*/ 44 w 252"/>
              <a:gd name="T87" fmla="*/ 120 h 155"/>
              <a:gd name="T88" fmla="*/ 32 w 252"/>
              <a:gd name="T89" fmla="*/ 112 h 155"/>
              <a:gd name="T90" fmla="*/ 28 w 252"/>
              <a:gd name="T91" fmla="*/ 102 h 155"/>
              <a:gd name="T92" fmla="*/ 19 w 252"/>
              <a:gd name="T93" fmla="*/ 87 h 155"/>
              <a:gd name="T94" fmla="*/ 11 w 252"/>
              <a:gd name="T95" fmla="*/ 79 h 155"/>
              <a:gd name="T96" fmla="*/ 10 w 252"/>
              <a:gd name="T97" fmla="*/ 70 h 155"/>
              <a:gd name="T98" fmla="*/ 7 w 252"/>
              <a:gd name="T99" fmla="*/ 63 h 155"/>
              <a:gd name="T100" fmla="*/ 13 w 252"/>
              <a:gd name="T101" fmla="*/ 56 h 155"/>
              <a:gd name="T102" fmla="*/ 8 w 252"/>
              <a:gd name="T103" fmla="*/ 52 h 155"/>
              <a:gd name="T104" fmla="*/ 6 w 252"/>
              <a:gd name="T105" fmla="*/ 40 h 155"/>
              <a:gd name="T106" fmla="*/ 7 w 252"/>
              <a:gd name="T107" fmla="*/ 36 h 155"/>
              <a:gd name="T108" fmla="*/ 1 w 252"/>
              <a:gd name="T109" fmla="*/ 31 h 155"/>
              <a:gd name="T110" fmla="*/ 13 w 252"/>
              <a:gd name="T111" fmla="*/ 20 h 155"/>
              <a:gd name="T112" fmla="*/ 40 w 252"/>
              <a:gd name="T113" fmla="*/ 19 h 155"/>
              <a:gd name="T114" fmla="*/ 46 w 252"/>
              <a:gd name="T115" fmla="*/ 31 h 155"/>
              <a:gd name="T116" fmla="*/ 62 w 252"/>
              <a:gd name="T117" fmla="*/ 28 h 155"/>
              <a:gd name="T118" fmla="*/ 67 w 252"/>
              <a:gd name="T119" fmla="*/ 38 h 155"/>
              <a:gd name="T120" fmla="*/ 76 w 252"/>
              <a:gd name="T121" fmla="*/ 39 h 155"/>
              <a:gd name="T122" fmla="*/ 83 w 252"/>
              <a:gd name="T123" fmla="*/ 40 h 155"/>
              <a:gd name="T124" fmla="*/ 96 w 252"/>
              <a:gd name="T125" fmla="*/ 48 h 155"/>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52" h="155">
                <a:moveTo>
                  <a:pt x="96" y="50"/>
                </a:moveTo>
                <a:lnTo>
                  <a:pt x="97" y="49"/>
                </a:lnTo>
                <a:lnTo>
                  <a:pt x="97" y="50"/>
                </a:lnTo>
                <a:lnTo>
                  <a:pt x="97" y="49"/>
                </a:lnTo>
                <a:lnTo>
                  <a:pt x="98" y="49"/>
                </a:lnTo>
                <a:lnTo>
                  <a:pt x="99" y="49"/>
                </a:lnTo>
                <a:lnTo>
                  <a:pt x="99" y="50"/>
                </a:lnTo>
                <a:lnTo>
                  <a:pt x="100" y="50"/>
                </a:lnTo>
                <a:lnTo>
                  <a:pt x="100" y="49"/>
                </a:lnTo>
                <a:lnTo>
                  <a:pt x="100" y="50"/>
                </a:lnTo>
                <a:lnTo>
                  <a:pt x="101" y="50"/>
                </a:lnTo>
                <a:lnTo>
                  <a:pt x="104" y="50"/>
                </a:lnTo>
                <a:lnTo>
                  <a:pt x="104" y="49"/>
                </a:lnTo>
                <a:lnTo>
                  <a:pt x="105" y="48"/>
                </a:lnTo>
                <a:lnTo>
                  <a:pt x="105" y="49"/>
                </a:lnTo>
                <a:lnTo>
                  <a:pt x="106" y="49"/>
                </a:lnTo>
                <a:lnTo>
                  <a:pt x="106" y="48"/>
                </a:lnTo>
                <a:lnTo>
                  <a:pt x="107" y="48"/>
                </a:lnTo>
                <a:lnTo>
                  <a:pt x="107" y="47"/>
                </a:lnTo>
                <a:lnTo>
                  <a:pt x="107" y="46"/>
                </a:lnTo>
                <a:lnTo>
                  <a:pt x="108" y="46"/>
                </a:lnTo>
                <a:lnTo>
                  <a:pt x="108" y="45"/>
                </a:lnTo>
                <a:lnTo>
                  <a:pt x="109" y="45"/>
                </a:lnTo>
                <a:lnTo>
                  <a:pt x="110" y="45"/>
                </a:lnTo>
                <a:lnTo>
                  <a:pt x="111" y="46"/>
                </a:lnTo>
                <a:lnTo>
                  <a:pt x="111" y="45"/>
                </a:lnTo>
                <a:lnTo>
                  <a:pt x="111" y="44"/>
                </a:lnTo>
                <a:lnTo>
                  <a:pt x="112" y="43"/>
                </a:lnTo>
                <a:lnTo>
                  <a:pt x="117" y="46"/>
                </a:lnTo>
                <a:lnTo>
                  <a:pt x="118" y="46"/>
                </a:lnTo>
                <a:lnTo>
                  <a:pt x="118" y="47"/>
                </a:lnTo>
                <a:lnTo>
                  <a:pt x="119" y="47"/>
                </a:lnTo>
                <a:lnTo>
                  <a:pt x="119" y="45"/>
                </a:lnTo>
                <a:lnTo>
                  <a:pt x="120" y="45"/>
                </a:lnTo>
                <a:lnTo>
                  <a:pt x="119" y="44"/>
                </a:lnTo>
                <a:lnTo>
                  <a:pt x="120" y="44"/>
                </a:lnTo>
                <a:lnTo>
                  <a:pt x="121" y="44"/>
                </a:lnTo>
                <a:lnTo>
                  <a:pt x="121" y="43"/>
                </a:lnTo>
                <a:lnTo>
                  <a:pt x="122" y="42"/>
                </a:lnTo>
                <a:lnTo>
                  <a:pt x="121" y="42"/>
                </a:lnTo>
                <a:lnTo>
                  <a:pt x="122" y="42"/>
                </a:lnTo>
                <a:lnTo>
                  <a:pt x="123" y="40"/>
                </a:lnTo>
                <a:lnTo>
                  <a:pt x="124" y="39"/>
                </a:lnTo>
                <a:lnTo>
                  <a:pt x="123" y="39"/>
                </a:lnTo>
                <a:lnTo>
                  <a:pt x="124" y="39"/>
                </a:lnTo>
                <a:lnTo>
                  <a:pt x="126" y="38"/>
                </a:lnTo>
                <a:lnTo>
                  <a:pt x="124" y="38"/>
                </a:lnTo>
                <a:lnTo>
                  <a:pt x="124" y="37"/>
                </a:lnTo>
                <a:lnTo>
                  <a:pt x="124" y="36"/>
                </a:lnTo>
                <a:lnTo>
                  <a:pt x="123" y="36"/>
                </a:lnTo>
                <a:lnTo>
                  <a:pt x="123" y="35"/>
                </a:lnTo>
                <a:lnTo>
                  <a:pt x="123" y="34"/>
                </a:lnTo>
                <a:lnTo>
                  <a:pt x="124" y="34"/>
                </a:lnTo>
                <a:lnTo>
                  <a:pt x="124" y="33"/>
                </a:lnTo>
                <a:lnTo>
                  <a:pt x="127" y="33"/>
                </a:lnTo>
                <a:lnTo>
                  <a:pt x="129" y="34"/>
                </a:lnTo>
                <a:lnTo>
                  <a:pt x="130" y="32"/>
                </a:lnTo>
                <a:lnTo>
                  <a:pt x="131" y="32"/>
                </a:lnTo>
                <a:lnTo>
                  <a:pt x="132" y="33"/>
                </a:lnTo>
                <a:lnTo>
                  <a:pt x="132" y="32"/>
                </a:lnTo>
                <a:lnTo>
                  <a:pt x="132" y="31"/>
                </a:lnTo>
                <a:lnTo>
                  <a:pt x="132" y="30"/>
                </a:lnTo>
                <a:lnTo>
                  <a:pt x="133" y="28"/>
                </a:lnTo>
                <a:lnTo>
                  <a:pt x="135" y="28"/>
                </a:lnTo>
                <a:lnTo>
                  <a:pt x="137" y="27"/>
                </a:lnTo>
                <a:lnTo>
                  <a:pt x="137" y="26"/>
                </a:lnTo>
                <a:lnTo>
                  <a:pt x="138" y="25"/>
                </a:lnTo>
                <a:lnTo>
                  <a:pt x="138" y="23"/>
                </a:lnTo>
                <a:lnTo>
                  <a:pt x="137" y="23"/>
                </a:lnTo>
                <a:lnTo>
                  <a:pt x="137" y="22"/>
                </a:lnTo>
                <a:lnTo>
                  <a:pt x="138" y="21"/>
                </a:lnTo>
                <a:lnTo>
                  <a:pt x="138" y="20"/>
                </a:lnTo>
                <a:lnTo>
                  <a:pt x="137" y="19"/>
                </a:lnTo>
                <a:lnTo>
                  <a:pt x="137" y="18"/>
                </a:lnTo>
                <a:lnTo>
                  <a:pt x="138" y="16"/>
                </a:lnTo>
                <a:lnTo>
                  <a:pt x="138" y="15"/>
                </a:lnTo>
                <a:lnTo>
                  <a:pt x="137" y="14"/>
                </a:lnTo>
                <a:lnTo>
                  <a:pt x="139" y="13"/>
                </a:lnTo>
                <a:lnTo>
                  <a:pt x="140" y="13"/>
                </a:lnTo>
                <a:lnTo>
                  <a:pt x="141" y="13"/>
                </a:lnTo>
                <a:lnTo>
                  <a:pt x="141" y="12"/>
                </a:lnTo>
                <a:lnTo>
                  <a:pt x="142" y="11"/>
                </a:lnTo>
                <a:lnTo>
                  <a:pt x="142" y="10"/>
                </a:lnTo>
                <a:lnTo>
                  <a:pt x="144" y="10"/>
                </a:lnTo>
                <a:lnTo>
                  <a:pt x="145" y="11"/>
                </a:lnTo>
                <a:lnTo>
                  <a:pt x="144" y="11"/>
                </a:lnTo>
                <a:lnTo>
                  <a:pt x="145" y="11"/>
                </a:lnTo>
                <a:lnTo>
                  <a:pt x="148" y="12"/>
                </a:lnTo>
                <a:lnTo>
                  <a:pt x="148" y="11"/>
                </a:lnTo>
                <a:lnTo>
                  <a:pt x="148" y="10"/>
                </a:lnTo>
                <a:lnTo>
                  <a:pt x="149" y="10"/>
                </a:lnTo>
                <a:lnTo>
                  <a:pt x="150" y="10"/>
                </a:lnTo>
                <a:lnTo>
                  <a:pt x="151" y="11"/>
                </a:lnTo>
                <a:lnTo>
                  <a:pt x="152" y="10"/>
                </a:lnTo>
                <a:lnTo>
                  <a:pt x="153" y="10"/>
                </a:lnTo>
                <a:lnTo>
                  <a:pt x="153" y="11"/>
                </a:lnTo>
                <a:lnTo>
                  <a:pt x="155" y="10"/>
                </a:lnTo>
                <a:lnTo>
                  <a:pt x="155" y="11"/>
                </a:lnTo>
                <a:lnTo>
                  <a:pt x="156" y="11"/>
                </a:lnTo>
                <a:lnTo>
                  <a:pt x="157" y="10"/>
                </a:lnTo>
                <a:lnTo>
                  <a:pt x="156" y="9"/>
                </a:lnTo>
                <a:lnTo>
                  <a:pt x="157" y="6"/>
                </a:lnTo>
                <a:lnTo>
                  <a:pt x="157" y="4"/>
                </a:lnTo>
                <a:lnTo>
                  <a:pt x="159" y="4"/>
                </a:lnTo>
                <a:lnTo>
                  <a:pt x="157" y="3"/>
                </a:lnTo>
                <a:lnTo>
                  <a:pt x="159" y="2"/>
                </a:lnTo>
                <a:lnTo>
                  <a:pt x="162" y="8"/>
                </a:lnTo>
                <a:lnTo>
                  <a:pt x="163" y="8"/>
                </a:lnTo>
                <a:lnTo>
                  <a:pt x="165" y="8"/>
                </a:lnTo>
                <a:lnTo>
                  <a:pt x="167" y="8"/>
                </a:lnTo>
                <a:lnTo>
                  <a:pt x="167" y="7"/>
                </a:lnTo>
                <a:lnTo>
                  <a:pt x="168" y="7"/>
                </a:lnTo>
                <a:lnTo>
                  <a:pt x="170" y="7"/>
                </a:lnTo>
                <a:lnTo>
                  <a:pt x="172" y="7"/>
                </a:lnTo>
                <a:lnTo>
                  <a:pt x="173" y="7"/>
                </a:lnTo>
                <a:lnTo>
                  <a:pt x="174" y="6"/>
                </a:lnTo>
                <a:lnTo>
                  <a:pt x="175" y="6"/>
                </a:lnTo>
                <a:lnTo>
                  <a:pt x="176" y="3"/>
                </a:lnTo>
                <a:lnTo>
                  <a:pt x="177" y="2"/>
                </a:lnTo>
                <a:lnTo>
                  <a:pt x="177" y="1"/>
                </a:lnTo>
                <a:lnTo>
                  <a:pt x="178" y="1"/>
                </a:lnTo>
                <a:lnTo>
                  <a:pt x="179" y="0"/>
                </a:lnTo>
                <a:lnTo>
                  <a:pt x="181" y="0"/>
                </a:lnTo>
                <a:lnTo>
                  <a:pt x="181" y="1"/>
                </a:lnTo>
                <a:lnTo>
                  <a:pt x="181" y="2"/>
                </a:lnTo>
                <a:lnTo>
                  <a:pt x="181" y="3"/>
                </a:lnTo>
                <a:lnTo>
                  <a:pt x="183" y="4"/>
                </a:lnTo>
                <a:lnTo>
                  <a:pt x="182" y="6"/>
                </a:lnTo>
                <a:lnTo>
                  <a:pt x="187" y="9"/>
                </a:lnTo>
                <a:lnTo>
                  <a:pt x="189" y="9"/>
                </a:lnTo>
                <a:lnTo>
                  <a:pt x="188" y="9"/>
                </a:lnTo>
                <a:lnTo>
                  <a:pt x="188" y="7"/>
                </a:lnTo>
                <a:lnTo>
                  <a:pt x="192" y="7"/>
                </a:lnTo>
                <a:lnTo>
                  <a:pt x="190" y="7"/>
                </a:lnTo>
                <a:lnTo>
                  <a:pt x="189" y="6"/>
                </a:lnTo>
                <a:lnTo>
                  <a:pt x="190" y="6"/>
                </a:lnTo>
                <a:lnTo>
                  <a:pt x="192" y="6"/>
                </a:lnTo>
                <a:lnTo>
                  <a:pt x="192" y="2"/>
                </a:lnTo>
                <a:lnTo>
                  <a:pt x="193" y="0"/>
                </a:lnTo>
                <a:lnTo>
                  <a:pt x="197" y="1"/>
                </a:lnTo>
                <a:lnTo>
                  <a:pt x="197" y="0"/>
                </a:lnTo>
                <a:lnTo>
                  <a:pt x="199" y="1"/>
                </a:lnTo>
                <a:lnTo>
                  <a:pt x="200" y="1"/>
                </a:lnTo>
                <a:lnTo>
                  <a:pt x="201" y="2"/>
                </a:lnTo>
                <a:lnTo>
                  <a:pt x="201" y="3"/>
                </a:lnTo>
                <a:lnTo>
                  <a:pt x="203" y="3"/>
                </a:lnTo>
                <a:lnTo>
                  <a:pt x="205" y="3"/>
                </a:lnTo>
                <a:lnTo>
                  <a:pt x="206" y="3"/>
                </a:lnTo>
                <a:lnTo>
                  <a:pt x="206" y="4"/>
                </a:lnTo>
                <a:lnTo>
                  <a:pt x="208" y="4"/>
                </a:lnTo>
                <a:lnTo>
                  <a:pt x="209" y="7"/>
                </a:lnTo>
                <a:lnTo>
                  <a:pt x="209" y="8"/>
                </a:lnTo>
                <a:lnTo>
                  <a:pt x="210" y="8"/>
                </a:lnTo>
                <a:lnTo>
                  <a:pt x="210" y="9"/>
                </a:lnTo>
                <a:lnTo>
                  <a:pt x="210" y="10"/>
                </a:lnTo>
                <a:lnTo>
                  <a:pt x="214" y="9"/>
                </a:lnTo>
                <a:lnTo>
                  <a:pt x="216" y="7"/>
                </a:lnTo>
                <a:lnTo>
                  <a:pt x="217" y="4"/>
                </a:lnTo>
                <a:lnTo>
                  <a:pt x="219" y="4"/>
                </a:lnTo>
                <a:lnTo>
                  <a:pt x="221" y="6"/>
                </a:lnTo>
                <a:lnTo>
                  <a:pt x="221" y="7"/>
                </a:lnTo>
                <a:lnTo>
                  <a:pt x="228" y="7"/>
                </a:lnTo>
                <a:lnTo>
                  <a:pt x="226" y="9"/>
                </a:lnTo>
                <a:lnTo>
                  <a:pt x="227" y="10"/>
                </a:lnTo>
                <a:lnTo>
                  <a:pt x="227" y="12"/>
                </a:lnTo>
                <a:lnTo>
                  <a:pt x="227" y="11"/>
                </a:lnTo>
                <a:lnTo>
                  <a:pt x="226" y="11"/>
                </a:lnTo>
                <a:lnTo>
                  <a:pt x="225" y="12"/>
                </a:lnTo>
                <a:lnTo>
                  <a:pt x="223" y="12"/>
                </a:lnTo>
                <a:lnTo>
                  <a:pt x="221" y="14"/>
                </a:lnTo>
                <a:lnTo>
                  <a:pt x="220" y="15"/>
                </a:lnTo>
                <a:lnTo>
                  <a:pt x="220" y="16"/>
                </a:lnTo>
                <a:lnTo>
                  <a:pt x="221" y="16"/>
                </a:lnTo>
                <a:lnTo>
                  <a:pt x="220" y="16"/>
                </a:lnTo>
                <a:lnTo>
                  <a:pt x="220" y="18"/>
                </a:lnTo>
                <a:lnTo>
                  <a:pt x="219" y="19"/>
                </a:lnTo>
                <a:lnTo>
                  <a:pt x="218" y="19"/>
                </a:lnTo>
                <a:lnTo>
                  <a:pt x="217" y="19"/>
                </a:lnTo>
                <a:lnTo>
                  <a:pt x="216" y="19"/>
                </a:lnTo>
                <a:lnTo>
                  <a:pt x="217" y="19"/>
                </a:lnTo>
                <a:lnTo>
                  <a:pt x="218" y="20"/>
                </a:lnTo>
                <a:lnTo>
                  <a:pt x="219" y="21"/>
                </a:lnTo>
                <a:lnTo>
                  <a:pt x="219" y="22"/>
                </a:lnTo>
                <a:lnTo>
                  <a:pt x="220" y="22"/>
                </a:lnTo>
                <a:lnTo>
                  <a:pt x="220" y="23"/>
                </a:lnTo>
                <a:lnTo>
                  <a:pt x="220" y="24"/>
                </a:lnTo>
                <a:lnTo>
                  <a:pt x="219" y="24"/>
                </a:lnTo>
                <a:lnTo>
                  <a:pt x="219" y="25"/>
                </a:lnTo>
                <a:lnTo>
                  <a:pt x="218" y="26"/>
                </a:lnTo>
                <a:lnTo>
                  <a:pt x="218" y="27"/>
                </a:lnTo>
                <a:lnTo>
                  <a:pt x="219" y="27"/>
                </a:lnTo>
                <a:lnTo>
                  <a:pt x="219" y="28"/>
                </a:lnTo>
                <a:lnTo>
                  <a:pt x="218" y="28"/>
                </a:lnTo>
                <a:lnTo>
                  <a:pt x="217" y="30"/>
                </a:lnTo>
                <a:lnTo>
                  <a:pt x="216" y="31"/>
                </a:lnTo>
                <a:lnTo>
                  <a:pt x="215" y="31"/>
                </a:lnTo>
                <a:lnTo>
                  <a:pt x="214" y="31"/>
                </a:lnTo>
                <a:lnTo>
                  <a:pt x="214" y="32"/>
                </a:lnTo>
                <a:lnTo>
                  <a:pt x="215" y="32"/>
                </a:lnTo>
                <a:lnTo>
                  <a:pt x="215" y="33"/>
                </a:lnTo>
                <a:lnTo>
                  <a:pt x="215" y="34"/>
                </a:lnTo>
                <a:lnTo>
                  <a:pt x="216" y="34"/>
                </a:lnTo>
                <a:lnTo>
                  <a:pt x="216" y="35"/>
                </a:lnTo>
                <a:lnTo>
                  <a:pt x="215" y="35"/>
                </a:lnTo>
                <a:lnTo>
                  <a:pt x="215" y="36"/>
                </a:lnTo>
                <a:lnTo>
                  <a:pt x="215" y="37"/>
                </a:lnTo>
                <a:lnTo>
                  <a:pt x="214" y="37"/>
                </a:lnTo>
                <a:lnTo>
                  <a:pt x="214" y="38"/>
                </a:lnTo>
                <a:lnTo>
                  <a:pt x="214" y="39"/>
                </a:lnTo>
                <a:lnTo>
                  <a:pt x="215" y="39"/>
                </a:lnTo>
                <a:lnTo>
                  <a:pt x="215" y="40"/>
                </a:lnTo>
                <a:lnTo>
                  <a:pt x="217" y="40"/>
                </a:lnTo>
                <a:lnTo>
                  <a:pt x="218" y="42"/>
                </a:lnTo>
                <a:lnTo>
                  <a:pt x="219" y="42"/>
                </a:lnTo>
                <a:lnTo>
                  <a:pt x="220" y="43"/>
                </a:lnTo>
                <a:lnTo>
                  <a:pt x="221" y="43"/>
                </a:lnTo>
                <a:lnTo>
                  <a:pt x="223" y="43"/>
                </a:lnTo>
                <a:lnTo>
                  <a:pt x="225" y="42"/>
                </a:lnTo>
                <a:lnTo>
                  <a:pt x="226" y="40"/>
                </a:lnTo>
                <a:lnTo>
                  <a:pt x="227" y="40"/>
                </a:lnTo>
                <a:lnTo>
                  <a:pt x="228" y="39"/>
                </a:lnTo>
                <a:lnTo>
                  <a:pt x="229" y="39"/>
                </a:lnTo>
                <a:lnTo>
                  <a:pt x="230" y="39"/>
                </a:lnTo>
                <a:lnTo>
                  <a:pt x="231" y="39"/>
                </a:lnTo>
                <a:lnTo>
                  <a:pt x="232" y="40"/>
                </a:lnTo>
                <a:lnTo>
                  <a:pt x="231" y="40"/>
                </a:lnTo>
                <a:lnTo>
                  <a:pt x="231" y="42"/>
                </a:lnTo>
                <a:lnTo>
                  <a:pt x="231" y="43"/>
                </a:lnTo>
                <a:lnTo>
                  <a:pt x="231" y="44"/>
                </a:lnTo>
                <a:lnTo>
                  <a:pt x="232" y="44"/>
                </a:lnTo>
                <a:lnTo>
                  <a:pt x="231" y="44"/>
                </a:lnTo>
                <a:lnTo>
                  <a:pt x="231" y="45"/>
                </a:lnTo>
                <a:lnTo>
                  <a:pt x="230" y="45"/>
                </a:lnTo>
                <a:lnTo>
                  <a:pt x="229" y="44"/>
                </a:lnTo>
                <a:lnTo>
                  <a:pt x="228" y="45"/>
                </a:lnTo>
                <a:lnTo>
                  <a:pt x="228" y="46"/>
                </a:lnTo>
                <a:lnTo>
                  <a:pt x="227" y="46"/>
                </a:lnTo>
                <a:lnTo>
                  <a:pt x="226" y="47"/>
                </a:lnTo>
                <a:lnTo>
                  <a:pt x="226" y="48"/>
                </a:lnTo>
                <a:lnTo>
                  <a:pt x="227" y="48"/>
                </a:lnTo>
                <a:lnTo>
                  <a:pt x="227" y="49"/>
                </a:lnTo>
                <a:lnTo>
                  <a:pt x="229" y="49"/>
                </a:lnTo>
                <a:lnTo>
                  <a:pt x="229" y="50"/>
                </a:lnTo>
                <a:lnTo>
                  <a:pt x="228" y="51"/>
                </a:lnTo>
                <a:lnTo>
                  <a:pt x="229" y="52"/>
                </a:lnTo>
                <a:lnTo>
                  <a:pt x="231" y="54"/>
                </a:lnTo>
                <a:lnTo>
                  <a:pt x="233" y="54"/>
                </a:lnTo>
                <a:lnTo>
                  <a:pt x="234" y="54"/>
                </a:lnTo>
                <a:lnTo>
                  <a:pt x="236" y="54"/>
                </a:lnTo>
                <a:lnTo>
                  <a:pt x="237" y="54"/>
                </a:lnTo>
                <a:lnTo>
                  <a:pt x="237" y="55"/>
                </a:lnTo>
                <a:lnTo>
                  <a:pt x="238" y="55"/>
                </a:lnTo>
                <a:lnTo>
                  <a:pt x="239" y="55"/>
                </a:lnTo>
                <a:lnTo>
                  <a:pt x="240" y="55"/>
                </a:lnTo>
                <a:lnTo>
                  <a:pt x="241" y="56"/>
                </a:lnTo>
                <a:lnTo>
                  <a:pt x="242" y="56"/>
                </a:lnTo>
                <a:lnTo>
                  <a:pt x="243" y="56"/>
                </a:lnTo>
                <a:lnTo>
                  <a:pt x="243" y="57"/>
                </a:lnTo>
                <a:lnTo>
                  <a:pt x="244" y="58"/>
                </a:lnTo>
                <a:lnTo>
                  <a:pt x="244" y="57"/>
                </a:lnTo>
                <a:lnTo>
                  <a:pt x="245" y="57"/>
                </a:lnTo>
                <a:lnTo>
                  <a:pt x="248" y="56"/>
                </a:lnTo>
                <a:lnTo>
                  <a:pt x="248" y="57"/>
                </a:lnTo>
                <a:lnTo>
                  <a:pt x="249" y="57"/>
                </a:lnTo>
                <a:lnTo>
                  <a:pt x="250" y="58"/>
                </a:lnTo>
                <a:lnTo>
                  <a:pt x="251" y="58"/>
                </a:lnTo>
                <a:lnTo>
                  <a:pt x="251" y="59"/>
                </a:lnTo>
                <a:lnTo>
                  <a:pt x="251" y="60"/>
                </a:lnTo>
                <a:lnTo>
                  <a:pt x="251" y="61"/>
                </a:lnTo>
                <a:lnTo>
                  <a:pt x="251" y="62"/>
                </a:lnTo>
                <a:lnTo>
                  <a:pt x="252" y="62"/>
                </a:lnTo>
                <a:lnTo>
                  <a:pt x="251" y="62"/>
                </a:lnTo>
                <a:lnTo>
                  <a:pt x="251" y="63"/>
                </a:lnTo>
                <a:lnTo>
                  <a:pt x="250" y="63"/>
                </a:lnTo>
                <a:lnTo>
                  <a:pt x="250" y="64"/>
                </a:lnTo>
                <a:lnTo>
                  <a:pt x="249" y="63"/>
                </a:lnTo>
                <a:lnTo>
                  <a:pt x="249" y="64"/>
                </a:lnTo>
                <a:lnTo>
                  <a:pt x="250" y="64"/>
                </a:lnTo>
                <a:lnTo>
                  <a:pt x="250" y="66"/>
                </a:lnTo>
                <a:lnTo>
                  <a:pt x="249" y="66"/>
                </a:lnTo>
                <a:lnTo>
                  <a:pt x="249" y="64"/>
                </a:lnTo>
                <a:lnTo>
                  <a:pt x="249" y="66"/>
                </a:lnTo>
                <a:lnTo>
                  <a:pt x="248" y="66"/>
                </a:lnTo>
                <a:lnTo>
                  <a:pt x="248" y="67"/>
                </a:lnTo>
                <a:lnTo>
                  <a:pt x="248" y="68"/>
                </a:lnTo>
                <a:lnTo>
                  <a:pt x="249" y="68"/>
                </a:lnTo>
                <a:lnTo>
                  <a:pt x="249" y="69"/>
                </a:lnTo>
                <a:lnTo>
                  <a:pt x="249" y="70"/>
                </a:lnTo>
                <a:lnTo>
                  <a:pt x="249" y="71"/>
                </a:lnTo>
                <a:lnTo>
                  <a:pt x="248" y="71"/>
                </a:lnTo>
                <a:lnTo>
                  <a:pt x="249" y="72"/>
                </a:lnTo>
                <a:lnTo>
                  <a:pt x="249" y="73"/>
                </a:lnTo>
                <a:lnTo>
                  <a:pt x="248" y="73"/>
                </a:lnTo>
                <a:lnTo>
                  <a:pt x="247" y="73"/>
                </a:lnTo>
                <a:lnTo>
                  <a:pt x="245" y="73"/>
                </a:lnTo>
                <a:lnTo>
                  <a:pt x="245" y="74"/>
                </a:lnTo>
                <a:lnTo>
                  <a:pt x="244" y="74"/>
                </a:lnTo>
                <a:lnTo>
                  <a:pt x="243" y="74"/>
                </a:lnTo>
                <a:lnTo>
                  <a:pt x="242" y="74"/>
                </a:lnTo>
                <a:lnTo>
                  <a:pt x="242" y="73"/>
                </a:lnTo>
                <a:lnTo>
                  <a:pt x="241" y="73"/>
                </a:lnTo>
                <a:lnTo>
                  <a:pt x="240" y="73"/>
                </a:lnTo>
                <a:lnTo>
                  <a:pt x="240" y="72"/>
                </a:lnTo>
                <a:lnTo>
                  <a:pt x="239" y="73"/>
                </a:lnTo>
                <a:lnTo>
                  <a:pt x="239" y="74"/>
                </a:lnTo>
                <a:lnTo>
                  <a:pt x="239" y="75"/>
                </a:lnTo>
                <a:lnTo>
                  <a:pt x="239" y="76"/>
                </a:lnTo>
                <a:lnTo>
                  <a:pt x="238" y="75"/>
                </a:lnTo>
                <a:lnTo>
                  <a:pt x="237" y="76"/>
                </a:lnTo>
                <a:lnTo>
                  <a:pt x="236" y="78"/>
                </a:lnTo>
                <a:lnTo>
                  <a:pt x="236" y="76"/>
                </a:lnTo>
                <a:lnTo>
                  <a:pt x="233" y="78"/>
                </a:lnTo>
                <a:lnTo>
                  <a:pt x="232" y="78"/>
                </a:lnTo>
                <a:lnTo>
                  <a:pt x="231" y="78"/>
                </a:lnTo>
                <a:lnTo>
                  <a:pt x="231" y="79"/>
                </a:lnTo>
                <a:lnTo>
                  <a:pt x="230" y="79"/>
                </a:lnTo>
                <a:lnTo>
                  <a:pt x="229" y="80"/>
                </a:lnTo>
                <a:lnTo>
                  <a:pt x="228" y="80"/>
                </a:lnTo>
                <a:lnTo>
                  <a:pt x="227" y="80"/>
                </a:lnTo>
                <a:lnTo>
                  <a:pt x="225" y="80"/>
                </a:lnTo>
                <a:lnTo>
                  <a:pt x="223" y="80"/>
                </a:lnTo>
                <a:lnTo>
                  <a:pt x="223" y="79"/>
                </a:lnTo>
                <a:lnTo>
                  <a:pt x="222" y="78"/>
                </a:lnTo>
                <a:lnTo>
                  <a:pt x="221" y="76"/>
                </a:lnTo>
                <a:lnTo>
                  <a:pt x="220" y="76"/>
                </a:lnTo>
                <a:lnTo>
                  <a:pt x="219" y="76"/>
                </a:lnTo>
                <a:lnTo>
                  <a:pt x="218" y="76"/>
                </a:lnTo>
                <a:lnTo>
                  <a:pt x="217" y="78"/>
                </a:lnTo>
                <a:lnTo>
                  <a:pt x="216" y="79"/>
                </a:lnTo>
                <a:lnTo>
                  <a:pt x="215" y="79"/>
                </a:lnTo>
                <a:lnTo>
                  <a:pt x="214" y="80"/>
                </a:lnTo>
                <a:lnTo>
                  <a:pt x="212" y="80"/>
                </a:lnTo>
                <a:lnTo>
                  <a:pt x="211" y="80"/>
                </a:lnTo>
                <a:lnTo>
                  <a:pt x="210" y="80"/>
                </a:lnTo>
                <a:lnTo>
                  <a:pt x="209" y="80"/>
                </a:lnTo>
                <a:lnTo>
                  <a:pt x="210" y="81"/>
                </a:lnTo>
                <a:lnTo>
                  <a:pt x="210" y="83"/>
                </a:lnTo>
                <a:lnTo>
                  <a:pt x="210" y="85"/>
                </a:lnTo>
                <a:lnTo>
                  <a:pt x="210" y="87"/>
                </a:lnTo>
                <a:lnTo>
                  <a:pt x="209" y="88"/>
                </a:lnTo>
                <a:lnTo>
                  <a:pt x="209" y="90"/>
                </a:lnTo>
                <a:lnTo>
                  <a:pt x="208" y="91"/>
                </a:lnTo>
                <a:lnTo>
                  <a:pt x="207" y="91"/>
                </a:lnTo>
                <a:lnTo>
                  <a:pt x="206" y="91"/>
                </a:lnTo>
                <a:lnTo>
                  <a:pt x="205" y="92"/>
                </a:lnTo>
                <a:lnTo>
                  <a:pt x="205" y="93"/>
                </a:lnTo>
                <a:lnTo>
                  <a:pt x="204" y="93"/>
                </a:lnTo>
                <a:lnTo>
                  <a:pt x="204" y="94"/>
                </a:lnTo>
                <a:lnTo>
                  <a:pt x="203" y="95"/>
                </a:lnTo>
                <a:lnTo>
                  <a:pt x="200" y="95"/>
                </a:lnTo>
                <a:lnTo>
                  <a:pt x="199" y="96"/>
                </a:lnTo>
                <a:lnTo>
                  <a:pt x="199" y="95"/>
                </a:lnTo>
                <a:lnTo>
                  <a:pt x="198" y="96"/>
                </a:lnTo>
                <a:lnTo>
                  <a:pt x="197" y="96"/>
                </a:lnTo>
                <a:lnTo>
                  <a:pt x="196" y="96"/>
                </a:lnTo>
                <a:lnTo>
                  <a:pt x="194" y="97"/>
                </a:lnTo>
                <a:lnTo>
                  <a:pt x="193" y="97"/>
                </a:lnTo>
                <a:lnTo>
                  <a:pt x="192" y="97"/>
                </a:lnTo>
                <a:lnTo>
                  <a:pt x="190" y="98"/>
                </a:lnTo>
                <a:lnTo>
                  <a:pt x="190" y="99"/>
                </a:lnTo>
                <a:lnTo>
                  <a:pt x="189" y="99"/>
                </a:lnTo>
                <a:lnTo>
                  <a:pt x="187" y="100"/>
                </a:lnTo>
                <a:lnTo>
                  <a:pt x="186" y="103"/>
                </a:lnTo>
                <a:lnTo>
                  <a:pt x="185" y="103"/>
                </a:lnTo>
                <a:lnTo>
                  <a:pt x="184" y="103"/>
                </a:lnTo>
                <a:lnTo>
                  <a:pt x="183" y="103"/>
                </a:lnTo>
                <a:lnTo>
                  <a:pt x="175" y="106"/>
                </a:lnTo>
                <a:lnTo>
                  <a:pt x="174" y="106"/>
                </a:lnTo>
                <a:lnTo>
                  <a:pt x="174" y="107"/>
                </a:lnTo>
                <a:lnTo>
                  <a:pt x="174" y="108"/>
                </a:lnTo>
                <a:lnTo>
                  <a:pt x="173" y="108"/>
                </a:lnTo>
                <a:lnTo>
                  <a:pt x="173" y="109"/>
                </a:lnTo>
                <a:lnTo>
                  <a:pt x="172" y="109"/>
                </a:lnTo>
                <a:lnTo>
                  <a:pt x="172" y="110"/>
                </a:lnTo>
                <a:lnTo>
                  <a:pt x="172" y="111"/>
                </a:lnTo>
                <a:lnTo>
                  <a:pt x="172" y="112"/>
                </a:lnTo>
                <a:lnTo>
                  <a:pt x="171" y="112"/>
                </a:lnTo>
                <a:lnTo>
                  <a:pt x="170" y="112"/>
                </a:lnTo>
                <a:lnTo>
                  <a:pt x="168" y="112"/>
                </a:lnTo>
                <a:lnTo>
                  <a:pt x="168" y="114"/>
                </a:lnTo>
                <a:lnTo>
                  <a:pt x="167" y="114"/>
                </a:lnTo>
                <a:lnTo>
                  <a:pt x="167" y="112"/>
                </a:lnTo>
                <a:lnTo>
                  <a:pt x="166" y="112"/>
                </a:lnTo>
                <a:lnTo>
                  <a:pt x="165" y="112"/>
                </a:lnTo>
                <a:lnTo>
                  <a:pt x="164" y="114"/>
                </a:lnTo>
                <a:lnTo>
                  <a:pt x="163" y="114"/>
                </a:lnTo>
                <a:lnTo>
                  <a:pt x="163" y="112"/>
                </a:lnTo>
                <a:lnTo>
                  <a:pt x="162" y="114"/>
                </a:lnTo>
                <a:lnTo>
                  <a:pt x="162" y="115"/>
                </a:lnTo>
                <a:lnTo>
                  <a:pt x="161" y="115"/>
                </a:lnTo>
                <a:lnTo>
                  <a:pt x="161" y="116"/>
                </a:lnTo>
                <a:lnTo>
                  <a:pt x="160" y="116"/>
                </a:lnTo>
                <a:lnTo>
                  <a:pt x="159" y="116"/>
                </a:lnTo>
                <a:lnTo>
                  <a:pt x="159" y="115"/>
                </a:lnTo>
                <a:lnTo>
                  <a:pt x="157" y="114"/>
                </a:lnTo>
                <a:lnTo>
                  <a:pt x="156" y="114"/>
                </a:lnTo>
                <a:lnTo>
                  <a:pt x="155" y="114"/>
                </a:lnTo>
                <a:lnTo>
                  <a:pt x="154" y="114"/>
                </a:lnTo>
                <a:lnTo>
                  <a:pt x="153" y="114"/>
                </a:lnTo>
                <a:lnTo>
                  <a:pt x="153" y="112"/>
                </a:lnTo>
                <a:lnTo>
                  <a:pt x="153" y="111"/>
                </a:lnTo>
                <a:lnTo>
                  <a:pt x="152" y="111"/>
                </a:lnTo>
                <a:lnTo>
                  <a:pt x="151" y="111"/>
                </a:lnTo>
                <a:lnTo>
                  <a:pt x="151" y="110"/>
                </a:lnTo>
                <a:lnTo>
                  <a:pt x="150" y="110"/>
                </a:lnTo>
                <a:lnTo>
                  <a:pt x="149" y="110"/>
                </a:lnTo>
                <a:lnTo>
                  <a:pt x="149" y="111"/>
                </a:lnTo>
                <a:lnTo>
                  <a:pt x="148" y="112"/>
                </a:lnTo>
                <a:lnTo>
                  <a:pt x="146" y="112"/>
                </a:lnTo>
                <a:lnTo>
                  <a:pt x="145" y="114"/>
                </a:lnTo>
                <a:lnTo>
                  <a:pt x="144" y="114"/>
                </a:lnTo>
                <a:lnTo>
                  <a:pt x="143" y="115"/>
                </a:lnTo>
                <a:lnTo>
                  <a:pt x="142" y="115"/>
                </a:lnTo>
                <a:lnTo>
                  <a:pt x="141" y="115"/>
                </a:lnTo>
                <a:lnTo>
                  <a:pt x="141" y="116"/>
                </a:lnTo>
                <a:lnTo>
                  <a:pt x="141" y="117"/>
                </a:lnTo>
                <a:lnTo>
                  <a:pt x="141" y="118"/>
                </a:lnTo>
                <a:lnTo>
                  <a:pt x="140" y="119"/>
                </a:lnTo>
                <a:lnTo>
                  <a:pt x="140" y="120"/>
                </a:lnTo>
                <a:lnTo>
                  <a:pt x="139" y="120"/>
                </a:lnTo>
                <a:lnTo>
                  <a:pt x="139" y="121"/>
                </a:lnTo>
                <a:lnTo>
                  <a:pt x="138" y="122"/>
                </a:lnTo>
                <a:lnTo>
                  <a:pt x="137" y="123"/>
                </a:lnTo>
                <a:lnTo>
                  <a:pt x="135" y="123"/>
                </a:lnTo>
                <a:lnTo>
                  <a:pt x="134" y="123"/>
                </a:lnTo>
                <a:lnTo>
                  <a:pt x="133" y="123"/>
                </a:lnTo>
                <a:lnTo>
                  <a:pt x="132" y="123"/>
                </a:lnTo>
                <a:lnTo>
                  <a:pt x="131" y="123"/>
                </a:lnTo>
                <a:lnTo>
                  <a:pt x="131" y="122"/>
                </a:lnTo>
                <a:lnTo>
                  <a:pt x="130" y="122"/>
                </a:lnTo>
                <a:lnTo>
                  <a:pt x="129" y="122"/>
                </a:lnTo>
                <a:lnTo>
                  <a:pt x="128" y="121"/>
                </a:lnTo>
                <a:lnTo>
                  <a:pt x="128" y="122"/>
                </a:lnTo>
                <a:lnTo>
                  <a:pt x="127" y="122"/>
                </a:lnTo>
                <a:lnTo>
                  <a:pt x="127" y="123"/>
                </a:lnTo>
                <a:lnTo>
                  <a:pt x="127" y="124"/>
                </a:lnTo>
                <a:lnTo>
                  <a:pt x="128" y="126"/>
                </a:lnTo>
                <a:lnTo>
                  <a:pt x="127" y="126"/>
                </a:lnTo>
                <a:lnTo>
                  <a:pt x="127" y="127"/>
                </a:lnTo>
                <a:lnTo>
                  <a:pt x="127" y="128"/>
                </a:lnTo>
                <a:lnTo>
                  <a:pt x="126" y="128"/>
                </a:lnTo>
                <a:lnTo>
                  <a:pt x="126" y="129"/>
                </a:lnTo>
                <a:lnTo>
                  <a:pt x="126" y="130"/>
                </a:lnTo>
                <a:lnTo>
                  <a:pt x="124" y="131"/>
                </a:lnTo>
                <a:lnTo>
                  <a:pt x="124" y="132"/>
                </a:lnTo>
                <a:lnTo>
                  <a:pt x="124" y="133"/>
                </a:lnTo>
                <a:lnTo>
                  <a:pt x="126" y="134"/>
                </a:lnTo>
                <a:lnTo>
                  <a:pt x="126" y="135"/>
                </a:lnTo>
                <a:lnTo>
                  <a:pt x="127" y="135"/>
                </a:lnTo>
                <a:lnTo>
                  <a:pt x="127" y="137"/>
                </a:lnTo>
                <a:lnTo>
                  <a:pt x="128" y="138"/>
                </a:lnTo>
                <a:lnTo>
                  <a:pt x="129" y="138"/>
                </a:lnTo>
                <a:lnTo>
                  <a:pt x="129" y="139"/>
                </a:lnTo>
                <a:lnTo>
                  <a:pt x="128" y="139"/>
                </a:lnTo>
                <a:lnTo>
                  <a:pt x="128" y="140"/>
                </a:lnTo>
                <a:lnTo>
                  <a:pt x="128" y="141"/>
                </a:lnTo>
                <a:lnTo>
                  <a:pt x="128" y="142"/>
                </a:lnTo>
                <a:lnTo>
                  <a:pt x="127" y="142"/>
                </a:lnTo>
                <a:lnTo>
                  <a:pt x="126" y="143"/>
                </a:lnTo>
                <a:lnTo>
                  <a:pt x="124" y="143"/>
                </a:lnTo>
                <a:lnTo>
                  <a:pt x="124" y="144"/>
                </a:lnTo>
                <a:lnTo>
                  <a:pt x="123" y="144"/>
                </a:lnTo>
                <a:lnTo>
                  <a:pt x="122" y="144"/>
                </a:lnTo>
                <a:lnTo>
                  <a:pt x="121" y="143"/>
                </a:lnTo>
                <a:lnTo>
                  <a:pt x="120" y="143"/>
                </a:lnTo>
                <a:lnTo>
                  <a:pt x="119" y="143"/>
                </a:lnTo>
                <a:lnTo>
                  <a:pt x="118" y="143"/>
                </a:lnTo>
                <a:lnTo>
                  <a:pt x="118" y="144"/>
                </a:lnTo>
                <a:lnTo>
                  <a:pt x="119" y="145"/>
                </a:lnTo>
                <a:lnTo>
                  <a:pt x="119" y="146"/>
                </a:lnTo>
                <a:lnTo>
                  <a:pt x="118" y="146"/>
                </a:lnTo>
                <a:lnTo>
                  <a:pt x="118" y="147"/>
                </a:lnTo>
                <a:lnTo>
                  <a:pt x="118" y="149"/>
                </a:lnTo>
                <a:lnTo>
                  <a:pt x="117" y="150"/>
                </a:lnTo>
                <a:lnTo>
                  <a:pt x="116" y="150"/>
                </a:lnTo>
                <a:lnTo>
                  <a:pt x="115" y="150"/>
                </a:lnTo>
                <a:lnTo>
                  <a:pt x="113" y="150"/>
                </a:lnTo>
                <a:lnTo>
                  <a:pt x="112" y="150"/>
                </a:lnTo>
                <a:lnTo>
                  <a:pt x="111" y="150"/>
                </a:lnTo>
                <a:lnTo>
                  <a:pt x="111" y="151"/>
                </a:lnTo>
                <a:lnTo>
                  <a:pt x="110" y="151"/>
                </a:lnTo>
                <a:lnTo>
                  <a:pt x="109" y="151"/>
                </a:lnTo>
                <a:lnTo>
                  <a:pt x="109" y="150"/>
                </a:lnTo>
                <a:lnTo>
                  <a:pt x="108" y="150"/>
                </a:lnTo>
                <a:lnTo>
                  <a:pt x="107" y="150"/>
                </a:lnTo>
                <a:lnTo>
                  <a:pt x="106" y="149"/>
                </a:lnTo>
                <a:lnTo>
                  <a:pt x="106" y="147"/>
                </a:lnTo>
                <a:lnTo>
                  <a:pt x="105" y="147"/>
                </a:lnTo>
                <a:lnTo>
                  <a:pt x="104" y="147"/>
                </a:lnTo>
                <a:lnTo>
                  <a:pt x="101" y="147"/>
                </a:lnTo>
                <a:lnTo>
                  <a:pt x="100" y="147"/>
                </a:lnTo>
                <a:lnTo>
                  <a:pt x="100" y="146"/>
                </a:lnTo>
                <a:lnTo>
                  <a:pt x="99" y="147"/>
                </a:lnTo>
                <a:lnTo>
                  <a:pt x="98" y="147"/>
                </a:lnTo>
                <a:lnTo>
                  <a:pt x="98" y="146"/>
                </a:lnTo>
                <a:lnTo>
                  <a:pt x="97" y="146"/>
                </a:lnTo>
                <a:lnTo>
                  <a:pt x="96" y="147"/>
                </a:lnTo>
                <a:lnTo>
                  <a:pt x="95" y="147"/>
                </a:lnTo>
                <a:lnTo>
                  <a:pt x="94" y="147"/>
                </a:lnTo>
                <a:lnTo>
                  <a:pt x="92" y="147"/>
                </a:lnTo>
                <a:lnTo>
                  <a:pt x="91" y="149"/>
                </a:lnTo>
                <a:lnTo>
                  <a:pt x="90" y="150"/>
                </a:lnTo>
                <a:lnTo>
                  <a:pt x="89" y="150"/>
                </a:lnTo>
                <a:lnTo>
                  <a:pt x="89" y="151"/>
                </a:lnTo>
                <a:lnTo>
                  <a:pt x="88" y="151"/>
                </a:lnTo>
                <a:lnTo>
                  <a:pt x="87" y="151"/>
                </a:lnTo>
                <a:lnTo>
                  <a:pt x="86" y="150"/>
                </a:lnTo>
                <a:lnTo>
                  <a:pt x="85" y="149"/>
                </a:lnTo>
                <a:lnTo>
                  <a:pt x="84" y="149"/>
                </a:lnTo>
                <a:lnTo>
                  <a:pt x="84" y="150"/>
                </a:lnTo>
                <a:lnTo>
                  <a:pt x="83" y="150"/>
                </a:lnTo>
                <a:lnTo>
                  <a:pt x="83" y="151"/>
                </a:lnTo>
                <a:lnTo>
                  <a:pt x="81" y="151"/>
                </a:lnTo>
                <a:lnTo>
                  <a:pt x="81" y="152"/>
                </a:lnTo>
                <a:lnTo>
                  <a:pt x="80" y="152"/>
                </a:lnTo>
                <a:lnTo>
                  <a:pt x="79" y="152"/>
                </a:lnTo>
                <a:lnTo>
                  <a:pt x="80" y="153"/>
                </a:lnTo>
                <a:lnTo>
                  <a:pt x="80" y="154"/>
                </a:lnTo>
                <a:lnTo>
                  <a:pt x="79" y="155"/>
                </a:lnTo>
                <a:lnTo>
                  <a:pt x="78" y="155"/>
                </a:lnTo>
                <a:lnTo>
                  <a:pt x="77" y="155"/>
                </a:lnTo>
                <a:lnTo>
                  <a:pt x="76" y="155"/>
                </a:lnTo>
                <a:lnTo>
                  <a:pt x="75" y="155"/>
                </a:lnTo>
                <a:lnTo>
                  <a:pt x="75" y="154"/>
                </a:lnTo>
                <a:lnTo>
                  <a:pt x="74" y="154"/>
                </a:lnTo>
                <a:lnTo>
                  <a:pt x="74" y="153"/>
                </a:lnTo>
                <a:lnTo>
                  <a:pt x="73" y="153"/>
                </a:lnTo>
                <a:lnTo>
                  <a:pt x="73" y="152"/>
                </a:lnTo>
                <a:lnTo>
                  <a:pt x="72" y="152"/>
                </a:lnTo>
                <a:lnTo>
                  <a:pt x="70" y="152"/>
                </a:lnTo>
                <a:lnTo>
                  <a:pt x="70" y="151"/>
                </a:lnTo>
                <a:lnTo>
                  <a:pt x="69" y="151"/>
                </a:lnTo>
                <a:lnTo>
                  <a:pt x="69" y="150"/>
                </a:lnTo>
                <a:lnTo>
                  <a:pt x="68" y="150"/>
                </a:lnTo>
                <a:lnTo>
                  <a:pt x="67" y="150"/>
                </a:lnTo>
                <a:lnTo>
                  <a:pt x="67" y="151"/>
                </a:lnTo>
                <a:lnTo>
                  <a:pt x="66" y="151"/>
                </a:lnTo>
                <a:lnTo>
                  <a:pt x="65" y="151"/>
                </a:lnTo>
                <a:lnTo>
                  <a:pt x="65" y="150"/>
                </a:lnTo>
                <a:lnTo>
                  <a:pt x="64" y="149"/>
                </a:lnTo>
                <a:lnTo>
                  <a:pt x="59" y="145"/>
                </a:lnTo>
                <a:lnTo>
                  <a:pt x="57" y="145"/>
                </a:lnTo>
                <a:lnTo>
                  <a:pt x="56" y="144"/>
                </a:lnTo>
                <a:lnTo>
                  <a:pt x="55" y="143"/>
                </a:lnTo>
                <a:lnTo>
                  <a:pt x="55" y="142"/>
                </a:lnTo>
                <a:lnTo>
                  <a:pt x="55" y="141"/>
                </a:lnTo>
                <a:lnTo>
                  <a:pt x="54" y="141"/>
                </a:lnTo>
                <a:lnTo>
                  <a:pt x="52" y="135"/>
                </a:lnTo>
                <a:lnTo>
                  <a:pt x="50" y="134"/>
                </a:lnTo>
                <a:lnTo>
                  <a:pt x="50" y="133"/>
                </a:lnTo>
                <a:lnTo>
                  <a:pt x="48" y="133"/>
                </a:lnTo>
                <a:lnTo>
                  <a:pt x="47" y="133"/>
                </a:lnTo>
                <a:lnTo>
                  <a:pt x="46" y="134"/>
                </a:lnTo>
                <a:lnTo>
                  <a:pt x="44" y="134"/>
                </a:lnTo>
                <a:lnTo>
                  <a:pt x="43" y="134"/>
                </a:lnTo>
                <a:lnTo>
                  <a:pt x="42" y="133"/>
                </a:lnTo>
                <a:lnTo>
                  <a:pt x="41" y="133"/>
                </a:lnTo>
                <a:lnTo>
                  <a:pt x="40" y="132"/>
                </a:lnTo>
                <a:lnTo>
                  <a:pt x="41" y="132"/>
                </a:lnTo>
                <a:lnTo>
                  <a:pt x="39" y="131"/>
                </a:lnTo>
                <a:lnTo>
                  <a:pt x="37" y="129"/>
                </a:lnTo>
                <a:lnTo>
                  <a:pt x="39" y="128"/>
                </a:lnTo>
                <a:lnTo>
                  <a:pt x="39" y="127"/>
                </a:lnTo>
                <a:lnTo>
                  <a:pt x="40" y="126"/>
                </a:lnTo>
                <a:lnTo>
                  <a:pt x="40" y="124"/>
                </a:lnTo>
                <a:lnTo>
                  <a:pt x="41" y="123"/>
                </a:lnTo>
                <a:lnTo>
                  <a:pt x="40" y="122"/>
                </a:lnTo>
                <a:lnTo>
                  <a:pt x="39" y="121"/>
                </a:lnTo>
                <a:lnTo>
                  <a:pt x="40" y="121"/>
                </a:lnTo>
                <a:lnTo>
                  <a:pt x="41" y="120"/>
                </a:lnTo>
                <a:lnTo>
                  <a:pt x="42" y="120"/>
                </a:lnTo>
                <a:lnTo>
                  <a:pt x="44" y="120"/>
                </a:lnTo>
                <a:lnTo>
                  <a:pt x="44" y="119"/>
                </a:lnTo>
                <a:lnTo>
                  <a:pt x="43" y="118"/>
                </a:lnTo>
                <a:lnTo>
                  <a:pt x="42" y="119"/>
                </a:lnTo>
                <a:lnTo>
                  <a:pt x="41" y="119"/>
                </a:lnTo>
                <a:lnTo>
                  <a:pt x="41" y="118"/>
                </a:lnTo>
                <a:lnTo>
                  <a:pt x="40" y="118"/>
                </a:lnTo>
                <a:lnTo>
                  <a:pt x="39" y="117"/>
                </a:lnTo>
                <a:lnTo>
                  <a:pt x="37" y="117"/>
                </a:lnTo>
                <a:lnTo>
                  <a:pt x="36" y="116"/>
                </a:lnTo>
                <a:lnTo>
                  <a:pt x="36" y="115"/>
                </a:lnTo>
                <a:lnTo>
                  <a:pt x="35" y="114"/>
                </a:lnTo>
                <a:lnTo>
                  <a:pt x="35" y="112"/>
                </a:lnTo>
                <a:lnTo>
                  <a:pt x="32" y="112"/>
                </a:lnTo>
                <a:lnTo>
                  <a:pt x="31" y="114"/>
                </a:lnTo>
                <a:lnTo>
                  <a:pt x="30" y="114"/>
                </a:lnTo>
                <a:lnTo>
                  <a:pt x="30" y="112"/>
                </a:lnTo>
                <a:lnTo>
                  <a:pt x="29" y="111"/>
                </a:lnTo>
                <a:lnTo>
                  <a:pt x="28" y="109"/>
                </a:lnTo>
                <a:lnTo>
                  <a:pt x="25" y="108"/>
                </a:lnTo>
                <a:lnTo>
                  <a:pt x="25" y="107"/>
                </a:lnTo>
                <a:lnTo>
                  <a:pt x="24" y="106"/>
                </a:lnTo>
                <a:lnTo>
                  <a:pt x="24" y="105"/>
                </a:lnTo>
                <a:lnTo>
                  <a:pt x="25" y="105"/>
                </a:lnTo>
                <a:lnTo>
                  <a:pt x="26" y="104"/>
                </a:lnTo>
                <a:lnTo>
                  <a:pt x="28" y="103"/>
                </a:lnTo>
                <a:lnTo>
                  <a:pt x="28" y="102"/>
                </a:lnTo>
                <a:lnTo>
                  <a:pt x="26" y="100"/>
                </a:lnTo>
                <a:lnTo>
                  <a:pt x="24" y="98"/>
                </a:lnTo>
                <a:lnTo>
                  <a:pt x="24" y="97"/>
                </a:lnTo>
                <a:lnTo>
                  <a:pt x="23" y="96"/>
                </a:lnTo>
                <a:lnTo>
                  <a:pt x="23" y="95"/>
                </a:lnTo>
                <a:lnTo>
                  <a:pt x="22" y="94"/>
                </a:lnTo>
                <a:lnTo>
                  <a:pt x="22" y="92"/>
                </a:lnTo>
                <a:lnTo>
                  <a:pt x="22" y="91"/>
                </a:lnTo>
                <a:lnTo>
                  <a:pt x="21" y="90"/>
                </a:lnTo>
                <a:lnTo>
                  <a:pt x="21" y="88"/>
                </a:lnTo>
                <a:lnTo>
                  <a:pt x="20" y="88"/>
                </a:lnTo>
                <a:lnTo>
                  <a:pt x="20" y="87"/>
                </a:lnTo>
                <a:lnTo>
                  <a:pt x="19" y="87"/>
                </a:lnTo>
                <a:lnTo>
                  <a:pt x="18" y="86"/>
                </a:lnTo>
                <a:lnTo>
                  <a:pt x="17" y="86"/>
                </a:lnTo>
                <a:lnTo>
                  <a:pt x="15" y="85"/>
                </a:lnTo>
                <a:lnTo>
                  <a:pt x="14" y="85"/>
                </a:lnTo>
                <a:lnTo>
                  <a:pt x="13" y="85"/>
                </a:lnTo>
                <a:lnTo>
                  <a:pt x="13" y="84"/>
                </a:lnTo>
                <a:lnTo>
                  <a:pt x="13" y="83"/>
                </a:lnTo>
                <a:lnTo>
                  <a:pt x="12" y="83"/>
                </a:lnTo>
                <a:lnTo>
                  <a:pt x="12" y="82"/>
                </a:lnTo>
                <a:lnTo>
                  <a:pt x="12" y="81"/>
                </a:lnTo>
                <a:lnTo>
                  <a:pt x="12" y="80"/>
                </a:lnTo>
                <a:lnTo>
                  <a:pt x="11" y="80"/>
                </a:lnTo>
                <a:lnTo>
                  <a:pt x="11" y="79"/>
                </a:lnTo>
                <a:lnTo>
                  <a:pt x="11" y="78"/>
                </a:lnTo>
                <a:lnTo>
                  <a:pt x="12" y="78"/>
                </a:lnTo>
                <a:lnTo>
                  <a:pt x="11" y="78"/>
                </a:lnTo>
                <a:lnTo>
                  <a:pt x="12" y="76"/>
                </a:lnTo>
                <a:lnTo>
                  <a:pt x="12" y="75"/>
                </a:lnTo>
                <a:lnTo>
                  <a:pt x="11" y="75"/>
                </a:lnTo>
                <a:lnTo>
                  <a:pt x="10" y="74"/>
                </a:lnTo>
                <a:lnTo>
                  <a:pt x="9" y="74"/>
                </a:lnTo>
                <a:lnTo>
                  <a:pt x="9" y="73"/>
                </a:lnTo>
                <a:lnTo>
                  <a:pt x="8" y="72"/>
                </a:lnTo>
                <a:lnTo>
                  <a:pt x="9" y="71"/>
                </a:lnTo>
                <a:lnTo>
                  <a:pt x="9" y="70"/>
                </a:lnTo>
                <a:lnTo>
                  <a:pt x="10" y="70"/>
                </a:lnTo>
                <a:lnTo>
                  <a:pt x="10" y="69"/>
                </a:lnTo>
                <a:lnTo>
                  <a:pt x="11" y="69"/>
                </a:lnTo>
                <a:lnTo>
                  <a:pt x="8" y="69"/>
                </a:lnTo>
                <a:lnTo>
                  <a:pt x="7" y="69"/>
                </a:lnTo>
                <a:lnTo>
                  <a:pt x="6" y="69"/>
                </a:lnTo>
                <a:lnTo>
                  <a:pt x="3" y="68"/>
                </a:lnTo>
                <a:lnTo>
                  <a:pt x="4" y="67"/>
                </a:lnTo>
                <a:lnTo>
                  <a:pt x="4" y="66"/>
                </a:lnTo>
                <a:lnTo>
                  <a:pt x="6" y="66"/>
                </a:lnTo>
                <a:lnTo>
                  <a:pt x="4" y="64"/>
                </a:lnTo>
                <a:lnTo>
                  <a:pt x="4" y="63"/>
                </a:lnTo>
                <a:lnTo>
                  <a:pt x="6" y="62"/>
                </a:lnTo>
                <a:lnTo>
                  <a:pt x="7" y="63"/>
                </a:lnTo>
                <a:lnTo>
                  <a:pt x="7" y="62"/>
                </a:lnTo>
                <a:lnTo>
                  <a:pt x="7" y="61"/>
                </a:lnTo>
                <a:lnTo>
                  <a:pt x="8" y="60"/>
                </a:lnTo>
                <a:lnTo>
                  <a:pt x="9" y="59"/>
                </a:lnTo>
                <a:lnTo>
                  <a:pt x="8" y="59"/>
                </a:lnTo>
                <a:lnTo>
                  <a:pt x="8" y="58"/>
                </a:lnTo>
                <a:lnTo>
                  <a:pt x="9" y="58"/>
                </a:lnTo>
                <a:lnTo>
                  <a:pt x="10" y="58"/>
                </a:lnTo>
                <a:lnTo>
                  <a:pt x="11" y="57"/>
                </a:lnTo>
                <a:lnTo>
                  <a:pt x="11" y="58"/>
                </a:lnTo>
                <a:lnTo>
                  <a:pt x="12" y="58"/>
                </a:lnTo>
                <a:lnTo>
                  <a:pt x="12" y="57"/>
                </a:lnTo>
                <a:lnTo>
                  <a:pt x="13" y="56"/>
                </a:lnTo>
                <a:lnTo>
                  <a:pt x="13" y="55"/>
                </a:lnTo>
                <a:lnTo>
                  <a:pt x="14" y="55"/>
                </a:lnTo>
                <a:lnTo>
                  <a:pt x="14" y="54"/>
                </a:lnTo>
                <a:lnTo>
                  <a:pt x="14" y="52"/>
                </a:lnTo>
                <a:lnTo>
                  <a:pt x="15" y="52"/>
                </a:lnTo>
                <a:lnTo>
                  <a:pt x="14" y="52"/>
                </a:lnTo>
                <a:lnTo>
                  <a:pt x="14" y="51"/>
                </a:lnTo>
                <a:lnTo>
                  <a:pt x="13" y="51"/>
                </a:lnTo>
                <a:lnTo>
                  <a:pt x="12" y="52"/>
                </a:lnTo>
                <a:lnTo>
                  <a:pt x="11" y="52"/>
                </a:lnTo>
                <a:lnTo>
                  <a:pt x="10" y="52"/>
                </a:lnTo>
                <a:lnTo>
                  <a:pt x="9" y="52"/>
                </a:lnTo>
                <a:lnTo>
                  <a:pt x="8" y="52"/>
                </a:lnTo>
                <a:lnTo>
                  <a:pt x="7" y="52"/>
                </a:lnTo>
                <a:lnTo>
                  <a:pt x="6" y="54"/>
                </a:lnTo>
                <a:lnTo>
                  <a:pt x="4" y="51"/>
                </a:lnTo>
                <a:lnTo>
                  <a:pt x="3" y="50"/>
                </a:lnTo>
                <a:lnTo>
                  <a:pt x="3" y="49"/>
                </a:lnTo>
                <a:lnTo>
                  <a:pt x="2" y="48"/>
                </a:lnTo>
                <a:lnTo>
                  <a:pt x="2" y="47"/>
                </a:lnTo>
                <a:lnTo>
                  <a:pt x="2" y="46"/>
                </a:lnTo>
                <a:lnTo>
                  <a:pt x="3" y="45"/>
                </a:lnTo>
                <a:lnTo>
                  <a:pt x="3" y="44"/>
                </a:lnTo>
                <a:lnTo>
                  <a:pt x="3" y="43"/>
                </a:lnTo>
                <a:lnTo>
                  <a:pt x="4" y="42"/>
                </a:lnTo>
                <a:lnTo>
                  <a:pt x="6" y="40"/>
                </a:lnTo>
                <a:lnTo>
                  <a:pt x="6" y="39"/>
                </a:lnTo>
                <a:lnTo>
                  <a:pt x="7" y="39"/>
                </a:lnTo>
                <a:lnTo>
                  <a:pt x="7" y="38"/>
                </a:lnTo>
                <a:lnTo>
                  <a:pt x="7" y="37"/>
                </a:lnTo>
                <a:lnTo>
                  <a:pt x="8" y="36"/>
                </a:lnTo>
                <a:lnTo>
                  <a:pt x="9" y="35"/>
                </a:lnTo>
                <a:lnTo>
                  <a:pt x="9" y="36"/>
                </a:lnTo>
                <a:lnTo>
                  <a:pt x="10" y="36"/>
                </a:lnTo>
                <a:lnTo>
                  <a:pt x="10" y="35"/>
                </a:lnTo>
                <a:lnTo>
                  <a:pt x="9" y="35"/>
                </a:lnTo>
                <a:lnTo>
                  <a:pt x="8" y="35"/>
                </a:lnTo>
                <a:lnTo>
                  <a:pt x="8" y="36"/>
                </a:lnTo>
                <a:lnTo>
                  <a:pt x="7" y="36"/>
                </a:lnTo>
                <a:lnTo>
                  <a:pt x="7" y="35"/>
                </a:lnTo>
                <a:lnTo>
                  <a:pt x="6" y="35"/>
                </a:lnTo>
                <a:lnTo>
                  <a:pt x="6" y="34"/>
                </a:lnTo>
                <a:lnTo>
                  <a:pt x="4" y="34"/>
                </a:lnTo>
                <a:lnTo>
                  <a:pt x="3" y="33"/>
                </a:lnTo>
                <a:lnTo>
                  <a:pt x="2" y="33"/>
                </a:lnTo>
                <a:lnTo>
                  <a:pt x="2" y="32"/>
                </a:lnTo>
                <a:lnTo>
                  <a:pt x="1" y="32"/>
                </a:lnTo>
                <a:lnTo>
                  <a:pt x="1" y="33"/>
                </a:lnTo>
                <a:lnTo>
                  <a:pt x="0" y="33"/>
                </a:lnTo>
                <a:lnTo>
                  <a:pt x="0" y="32"/>
                </a:lnTo>
                <a:lnTo>
                  <a:pt x="1" y="32"/>
                </a:lnTo>
                <a:lnTo>
                  <a:pt x="1" y="31"/>
                </a:lnTo>
                <a:lnTo>
                  <a:pt x="0" y="31"/>
                </a:lnTo>
                <a:lnTo>
                  <a:pt x="1" y="30"/>
                </a:lnTo>
                <a:lnTo>
                  <a:pt x="1" y="28"/>
                </a:lnTo>
                <a:lnTo>
                  <a:pt x="1" y="26"/>
                </a:lnTo>
                <a:lnTo>
                  <a:pt x="1" y="25"/>
                </a:lnTo>
                <a:lnTo>
                  <a:pt x="1" y="24"/>
                </a:lnTo>
                <a:lnTo>
                  <a:pt x="3" y="24"/>
                </a:lnTo>
                <a:lnTo>
                  <a:pt x="4" y="23"/>
                </a:lnTo>
                <a:lnTo>
                  <a:pt x="6" y="23"/>
                </a:lnTo>
                <a:lnTo>
                  <a:pt x="7" y="23"/>
                </a:lnTo>
                <a:lnTo>
                  <a:pt x="8" y="23"/>
                </a:lnTo>
                <a:lnTo>
                  <a:pt x="12" y="21"/>
                </a:lnTo>
                <a:lnTo>
                  <a:pt x="13" y="20"/>
                </a:lnTo>
                <a:lnTo>
                  <a:pt x="17" y="19"/>
                </a:lnTo>
                <a:lnTo>
                  <a:pt x="20" y="20"/>
                </a:lnTo>
                <a:lnTo>
                  <a:pt x="21" y="21"/>
                </a:lnTo>
                <a:lnTo>
                  <a:pt x="22" y="21"/>
                </a:lnTo>
                <a:lnTo>
                  <a:pt x="28" y="20"/>
                </a:lnTo>
                <a:lnTo>
                  <a:pt x="29" y="21"/>
                </a:lnTo>
                <a:lnTo>
                  <a:pt x="34" y="20"/>
                </a:lnTo>
                <a:lnTo>
                  <a:pt x="35" y="20"/>
                </a:lnTo>
                <a:lnTo>
                  <a:pt x="36" y="19"/>
                </a:lnTo>
                <a:lnTo>
                  <a:pt x="37" y="19"/>
                </a:lnTo>
                <a:lnTo>
                  <a:pt x="39" y="18"/>
                </a:lnTo>
                <a:lnTo>
                  <a:pt x="40" y="18"/>
                </a:lnTo>
                <a:lnTo>
                  <a:pt x="40" y="19"/>
                </a:lnTo>
                <a:lnTo>
                  <a:pt x="41" y="20"/>
                </a:lnTo>
                <a:lnTo>
                  <a:pt x="41" y="21"/>
                </a:lnTo>
                <a:lnTo>
                  <a:pt x="41" y="23"/>
                </a:lnTo>
                <a:lnTo>
                  <a:pt x="42" y="23"/>
                </a:lnTo>
                <a:lnTo>
                  <a:pt x="41" y="24"/>
                </a:lnTo>
                <a:lnTo>
                  <a:pt x="41" y="25"/>
                </a:lnTo>
                <a:lnTo>
                  <a:pt x="44" y="26"/>
                </a:lnTo>
                <a:lnTo>
                  <a:pt x="45" y="26"/>
                </a:lnTo>
                <a:lnTo>
                  <a:pt x="46" y="26"/>
                </a:lnTo>
                <a:lnTo>
                  <a:pt x="46" y="27"/>
                </a:lnTo>
                <a:lnTo>
                  <a:pt x="45" y="27"/>
                </a:lnTo>
                <a:lnTo>
                  <a:pt x="45" y="28"/>
                </a:lnTo>
                <a:lnTo>
                  <a:pt x="46" y="31"/>
                </a:lnTo>
                <a:lnTo>
                  <a:pt x="50" y="30"/>
                </a:lnTo>
                <a:lnTo>
                  <a:pt x="51" y="30"/>
                </a:lnTo>
                <a:lnTo>
                  <a:pt x="52" y="30"/>
                </a:lnTo>
                <a:lnTo>
                  <a:pt x="53" y="30"/>
                </a:lnTo>
                <a:lnTo>
                  <a:pt x="54" y="30"/>
                </a:lnTo>
                <a:lnTo>
                  <a:pt x="55" y="31"/>
                </a:lnTo>
                <a:lnTo>
                  <a:pt x="56" y="31"/>
                </a:lnTo>
                <a:lnTo>
                  <a:pt x="58" y="31"/>
                </a:lnTo>
                <a:lnTo>
                  <a:pt x="58" y="30"/>
                </a:lnTo>
                <a:lnTo>
                  <a:pt x="59" y="30"/>
                </a:lnTo>
                <a:lnTo>
                  <a:pt x="59" y="28"/>
                </a:lnTo>
                <a:lnTo>
                  <a:pt x="61" y="28"/>
                </a:lnTo>
                <a:lnTo>
                  <a:pt x="62" y="28"/>
                </a:lnTo>
                <a:lnTo>
                  <a:pt x="63" y="28"/>
                </a:lnTo>
                <a:lnTo>
                  <a:pt x="63" y="30"/>
                </a:lnTo>
                <a:lnTo>
                  <a:pt x="62" y="31"/>
                </a:lnTo>
                <a:lnTo>
                  <a:pt x="62" y="33"/>
                </a:lnTo>
                <a:lnTo>
                  <a:pt x="62" y="34"/>
                </a:lnTo>
                <a:lnTo>
                  <a:pt x="63" y="34"/>
                </a:lnTo>
                <a:lnTo>
                  <a:pt x="63" y="35"/>
                </a:lnTo>
                <a:lnTo>
                  <a:pt x="64" y="36"/>
                </a:lnTo>
                <a:lnTo>
                  <a:pt x="65" y="35"/>
                </a:lnTo>
                <a:lnTo>
                  <a:pt x="65" y="36"/>
                </a:lnTo>
                <a:lnTo>
                  <a:pt x="66" y="36"/>
                </a:lnTo>
                <a:lnTo>
                  <a:pt x="67" y="37"/>
                </a:lnTo>
                <a:lnTo>
                  <a:pt x="67" y="38"/>
                </a:lnTo>
                <a:lnTo>
                  <a:pt x="68" y="39"/>
                </a:lnTo>
                <a:lnTo>
                  <a:pt x="68" y="40"/>
                </a:lnTo>
                <a:lnTo>
                  <a:pt x="69" y="42"/>
                </a:lnTo>
                <a:lnTo>
                  <a:pt x="70" y="42"/>
                </a:lnTo>
                <a:lnTo>
                  <a:pt x="70" y="40"/>
                </a:lnTo>
                <a:lnTo>
                  <a:pt x="72" y="40"/>
                </a:lnTo>
                <a:lnTo>
                  <a:pt x="73" y="40"/>
                </a:lnTo>
                <a:lnTo>
                  <a:pt x="74" y="40"/>
                </a:lnTo>
                <a:lnTo>
                  <a:pt x="75" y="39"/>
                </a:lnTo>
                <a:lnTo>
                  <a:pt x="75" y="38"/>
                </a:lnTo>
                <a:lnTo>
                  <a:pt x="76" y="39"/>
                </a:lnTo>
                <a:lnTo>
                  <a:pt x="76" y="38"/>
                </a:lnTo>
                <a:lnTo>
                  <a:pt x="76" y="39"/>
                </a:lnTo>
                <a:lnTo>
                  <a:pt x="77" y="39"/>
                </a:lnTo>
                <a:lnTo>
                  <a:pt x="77" y="38"/>
                </a:lnTo>
                <a:lnTo>
                  <a:pt x="77" y="39"/>
                </a:lnTo>
                <a:lnTo>
                  <a:pt x="77" y="38"/>
                </a:lnTo>
                <a:lnTo>
                  <a:pt x="78" y="38"/>
                </a:lnTo>
                <a:lnTo>
                  <a:pt x="79" y="38"/>
                </a:lnTo>
                <a:lnTo>
                  <a:pt x="80" y="38"/>
                </a:lnTo>
                <a:lnTo>
                  <a:pt x="81" y="38"/>
                </a:lnTo>
                <a:lnTo>
                  <a:pt x="81" y="39"/>
                </a:lnTo>
                <a:lnTo>
                  <a:pt x="83" y="39"/>
                </a:lnTo>
                <a:lnTo>
                  <a:pt x="83" y="40"/>
                </a:lnTo>
                <a:lnTo>
                  <a:pt x="83" y="39"/>
                </a:lnTo>
                <a:lnTo>
                  <a:pt x="83" y="40"/>
                </a:lnTo>
                <a:lnTo>
                  <a:pt x="84" y="40"/>
                </a:lnTo>
                <a:lnTo>
                  <a:pt x="85" y="42"/>
                </a:lnTo>
                <a:lnTo>
                  <a:pt x="86" y="42"/>
                </a:lnTo>
                <a:lnTo>
                  <a:pt x="87" y="42"/>
                </a:lnTo>
                <a:lnTo>
                  <a:pt x="88" y="42"/>
                </a:lnTo>
                <a:lnTo>
                  <a:pt x="88" y="44"/>
                </a:lnTo>
                <a:lnTo>
                  <a:pt x="89" y="47"/>
                </a:lnTo>
                <a:lnTo>
                  <a:pt x="90" y="46"/>
                </a:lnTo>
                <a:lnTo>
                  <a:pt x="91" y="46"/>
                </a:lnTo>
                <a:lnTo>
                  <a:pt x="92" y="45"/>
                </a:lnTo>
                <a:lnTo>
                  <a:pt x="94" y="47"/>
                </a:lnTo>
                <a:lnTo>
                  <a:pt x="95" y="47"/>
                </a:lnTo>
                <a:lnTo>
                  <a:pt x="96" y="48"/>
                </a:lnTo>
                <a:lnTo>
                  <a:pt x="95" y="48"/>
                </a:lnTo>
                <a:lnTo>
                  <a:pt x="96" y="48"/>
                </a:lnTo>
                <a:lnTo>
                  <a:pt x="96" y="49"/>
                </a:lnTo>
                <a:lnTo>
                  <a:pt x="96" y="50"/>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7" name="Pendler_Plauen_Polen"/>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solidFill>
            <a:srgbClr val="99B574"/>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798" name="Freeform 46"/>
          <xdr:cNvSpPr>
            <a:spLocks/>
          </xdr:cNvSpPr>
        </xdr:nvSpPr>
        <xdr:spPr bwMode="auto">
          <a:xfrm>
            <a:off x="6" y="544"/>
            <a:ext cx="184" cy="204"/>
          </a:xfrm>
          <a:custGeom>
            <a:avLst/>
            <a:gdLst>
              <a:gd name="T0" fmla="*/ 73 w 184"/>
              <a:gd name="T1" fmla="*/ 41 h 204"/>
              <a:gd name="T2" fmla="*/ 64 w 184"/>
              <a:gd name="T3" fmla="*/ 38 h 204"/>
              <a:gd name="T4" fmla="*/ 69 w 184"/>
              <a:gd name="T5" fmla="*/ 24 h 204"/>
              <a:gd name="T6" fmla="*/ 76 w 184"/>
              <a:gd name="T7" fmla="*/ 25 h 204"/>
              <a:gd name="T8" fmla="*/ 82 w 184"/>
              <a:gd name="T9" fmla="*/ 15 h 204"/>
              <a:gd name="T10" fmla="*/ 92 w 184"/>
              <a:gd name="T11" fmla="*/ 21 h 204"/>
              <a:gd name="T12" fmla="*/ 99 w 184"/>
              <a:gd name="T13" fmla="*/ 14 h 204"/>
              <a:gd name="T14" fmla="*/ 108 w 184"/>
              <a:gd name="T15" fmla="*/ 9 h 204"/>
              <a:gd name="T16" fmla="*/ 116 w 184"/>
              <a:gd name="T17" fmla="*/ 2 h 204"/>
              <a:gd name="T18" fmla="*/ 128 w 184"/>
              <a:gd name="T19" fmla="*/ 8 h 204"/>
              <a:gd name="T20" fmla="*/ 137 w 184"/>
              <a:gd name="T21" fmla="*/ 22 h 204"/>
              <a:gd name="T22" fmla="*/ 142 w 184"/>
              <a:gd name="T23" fmla="*/ 43 h 204"/>
              <a:gd name="T24" fmla="*/ 159 w 184"/>
              <a:gd name="T25" fmla="*/ 47 h 204"/>
              <a:gd name="T26" fmla="*/ 165 w 184"/>
              <a:gd name="T27" fmla="*/ 55 h 204"/>
              <a:gd name="T28" fmla="*/ 153 w 184"/>
              <a:gd name="T29" fmla="*/ 65 h 204"/>
              <a:gd name="T30" fmla="*/ 162 w 184"/>
              <a:gd name="T31" fmla="*/ 86 h 204"/>
              <a:gd name="T32" fmla="*/ 175 w 184"/>
              <a:gd name="T33" fmla="*/ 110 h 204"/>
              <a:gd name="T34" fmla="*/ 164 w 184"/>
              <a:gd name="T35" fmla="*/ 114 h 204"/>
              <a:gd name="T36" fmla="*/ 161 w 184"/>
              <a:gd name="T37" fmla="*/ 128 h 204"/>
              <a:gd name="T38" fmla="*/ 151 w 184"/>
              <a:gd name="T39" fmla="*/ 132 h 204"/>
              <a:gd name="T40" fmla="*/ 144 w 184"/>
              <a:gd name="T41" fmla="*/ 142 h 204"/>
              <a:gd name="T42" fmla="*/ 138 w 184"/>
              <a:gd name="T43" fmla="*/ 150 h 204"/>
              <a:gd name="T44" fmla="*/ 129 w 184"/>
              <a:gd name="T45" fmla="*/ 159 h 204"/>
              <a:gd name="T46" fmla="*/ 128 w 184"/>
              <a:gd name="T47" fmla="*/ 174 h 204"/>
              <a:gd name="T48" fmla="*/ 122 w 184"/>
              <a:gd name="T49" fmla="*/ 177 h 204"/>
              <a:gd name="T50" fmla="*/ 121 w 184"/>
              <a:gd name="T51" fmla="*/ 187 h 204"/>
              <a:gd name="T52" fmla="*/ 121 w 184"/>
              <a:gd name="T53" fmla="*/ 200 h 204"/>
              <a:gd name="T54" fmla="*/ 119 w 184"/>
              <a:gd name="T55" fmla="*/ 204 h 204"/>
              <a:gd name="T56" fmla="*/ 112 w 184"/>
              <a:gd name="T57" fmla="*/ 199 h 204"/>
              <a:gd name="T58" fmla="*/ 111 w 184"/>
              <a:gd name="T59" fmla="*/ 189 h 204"/>
              <a:gd name="T60" fmla="*/ 107 w 184"/>
              <a:gd name="T61" fmla="*/ 183 h 204"/>
              <a:gd name="T62" fmla="*/ 101 w 184"/>
              <a:gd name="T63" fmla="*/ 176 h 204"/>
              <a:gd name="T64" fmla="*/ 102 w 184"/>
              <a:gd name="T65" fmla="*/ 171 h 204"/>
              <a:gd name="T66" fmla="*/ 93 w 184"/>
              <a:gd name="T67" fmla="*/ 165 h 204"/>
              <a:gd name="T68" fmla="*/ 87 w 184"/>
              <a:gd name="T69" fmla="*/ 151 h 204"/>
              <a:gd name="T70" fmla="*/ 78 w 184"/>
              <a:gd name="T71" fmla="*/ 145 h 204"/>
              <a:gd name="T72" fmla="*/ 65 w 184"/>
              <a:gd name="T73" fmla="*/ 146 h 204"/>
              <a:gd name="T74" fmla="*/ 58 w 184"/>
              <a:gd name="T75" fmla="*/ 140 h 204"/>
              <a:gd name="T76" fmla="*/ 49 w 184"/>
              <a:gd name="T77" fmla="*/ 142 h 204"/>
              <a:gd name="T78" fmla="*/ 46 w 184"/>
              <a:gd name="T79" fmla="*/ 142 h 204"/>
              <a:gd name="T80" fmla="*/ 38 w 184"/>
              <a:gd name="T81" fmla="*/ 136 h 204"/>
              <a:gd name="T82" fmla="*/ 29 w 184"/>
              <a:gd name="T83" fmla="*/ 133 h 204"/>
              <a:gd name="T84" fmla="*/ 30 w 184"/>
              <a:gd name="T85" fmla="*/ 122 h 204"/>
              <a:gd name="T86" fmla="*/ 22 w 184"/>
              <a:gd name="T87" fmla="*/ 117 h 204"/>
              <a:gd name="T88" fmla="*/ 18 w 184"/>
              <a:gd name="T89" fmla="*/ 105 h 204"/>
              <a:gd name="T90" fmla="*/ 11 w 184"/>
              <a:gd name="T91" fmla="*/ 101 h 204"/>
              <a:gd name="T92" fmla="*/ 7 w 184"/>
              <a:gd name="T93" fmla="*/ 98 h 204"/>
              <a:gd name="T94" fmla="*/ 15 w 184"/>
              <a:gd name="T95" fmla="*/ 90 h 204"/>
              <a:gd name="T96" fmla="*/ 20 w 184"/>
              <a:gd name="T97" fmla="*/ 91 h 204"/>
              <a:gd name="T98" fmla="*/ 20 w 184"/>
              <a:gd name="T99" fmla="*/ 83 h 204"/>
              <a:gd name="T100" fmla="*/ 20 w 184"/>
              <a:gd name="T101" fmla="*/ 75 h 204"/>
              <a:gd name="T102" fmla="*/ 13 w 184"/>
              <a:gd name="T103" fmla="*/ 65 h 204"/>
              <a:gd name="T104" fmla="*/ 4 w 184"/>
              <a:gd name="T105" fmla="*/ 68 h 204"/>
              <a:gd name="T106" fmla="*/ 11 w 184"/>
              <a:gd name="T107" fmla="*/ 52 h 204"/>
              <a:gd name="T108" fmla="*/ 14 w 184"/>
              <a:gd name="T109" fmla="*/ 43 h 204"/>
              <a:gd name="T110" fmla="*/ 27 w 184"/>
              <a:gd name="T111" fmla="*/ 27 h 204"/>
              <a:gd name="T112" fmla="*/ 36 w 184"/>
              <a:gd name="T113" fmla="*/ 24 h 204"/>
              <a:gd name="T114" fmla="*/ 39 w 184"/>
              <a:gd name="T115" fmla="*/ 43 h 204"/>
              <a:gd name="T116" fmla="*/ 41 w 184"/>
              <a:gd name="T117" fmla="*/ 52 h 204"/>
              <a:gd name="T118" fmla="*/ 47 w 184"/>
              <a:gd name="T119" fmla="*/ 52 h 204"/>
              <a:gd name="T120" fmla="*/ 52 w 184"/>
              <a:gd name="T121" fmla="*/ 43 h 204"/>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184" h="204">
                <a:moveTo>
                  <a:pt x="62" y="46"/>
                </a:moveTo>
                <a:lnTo>
                  <a:pt x="64" y="46"/>
                </a:lnTo>
                <a:lnTo>
                  <a:pt x="64" y="45"/>
                </a:lnTo>
                <a:lnTo>
                  <a:pt x="65" y="45"/>
                </a:lnTo>
                <a:lnTo>
                  <a:pt x="65" y="43"/>
                </a:lnTo>
                <a:lnTo>
                  <a:pt x="66" y="43"/>
                </a:lnTo>
                <a:lnTo>
                  <a:pt x="67" y="43"/>
                </a:lnTo>
                <a:lnTo>
                  <a:pt x="67" y="44"/>
                </a:lnTo>
                <a:lnTo>
                  <a:pt x="68" y="44"/>
                </a:lnTo>
                <a:lnTo>
                  <a:pt x="69" y="43"/>
                </a:lnTo>
                <a:lnTo>
                  <a:pt x="70" y="43"/>
                </a:lnTo>
                <a:lnTo>
                  <a:pt x="71" y="43"/>
                </a:lnTo>
                <a:lnTo>
                  <a:pt x="72" y="43"/>
                </a:lnTo>
                <a:lnTo>
                  <a:pt x="72" y="42"/>
                </a:lnTo>
                <a:lnTo>
                  <a:pt x="73" y="41"/>
                </a:lnTo>
                <a:lnTo>
                  <a:pt x="72" y="40"/>
                </a:lnTo>
                <a:lnTo>
                  <a:pt x="72" y="38"/>
                </a:lnTo>
                <a:lnTo>
                  <a:pt x="71" y="38"/>
                </a:lnTo>
                <a:lnTo>
                  <a:pt x="72" y="40"/>
                </a:lnTo>
                <a:lnTo>
                  <a:pt x="71" y="40"/>
                </a:lnTo>
                <a:lnTo>
                  <a:pt x="70" y="38"/>
                </a:lnTo>
                <a:lnTo>
                  <a:pt x="69" y="38"/>
                </a:lnTo>
                <a:lnTo>
                  <a:pt x="69" y="40"/>
                </a:lnTo>
                <a:lnTo>
                  <a:pt x="68" y="40"/>
                </a:lnTo>
                <a:lnTo>
                  <a:pt x="67" y="40"/>
                </a:lnTo>
                <a:lnTo>
                  <a:pt x="66" y="40"/>
                </a:lnTo>
                <a:lnTo>
                  <a:pt x="65" y="38"/>
                </a:lnTo>
                <a:lnTo>
                  <a:pt x="64" y="38"/>
                </a:lnTo>
                <a:lnTo>
                  <a:pt x="64" y="37"/>
                </a:lnTo>
                <a:lnTo>
                  <a:pt x="64" y="38"/>
                </a:lnTo>
                <a:lnTo>
                  <a:pt x="62" y="38"/>
                </a:lnTo>
                <a:lnTo>
                  <a:pt x="60" y="37"/>
                </a:lnTo>
                <a:lnTo>
                  <a:pt x="61" y="34"/>
                </a:lnTo>
                <a:lnTo>
                  <a:pt x="64" y="33"/>
                </a:lnTo>
                <a:lnTo>
                  <a:pt x="66" y="32"/>
                </a:lnTo>
                <a:lnTo>
                  <a:pt x="67" y="32"/>
                </a:lnTo>
                <a:lnTo>
                  <a:pt x="68" y="32"/>
                </a:lnTo>
                <a:lnTo>
                  <a:pt x="69" y="31"/>
                </a:lnTo>
                <a:lnTo>
                  <a:pt x="69" y="30"/>
                </a:lnTo>
                <a:lnTo>
                  <a:pt x="69" y="29"/>
                </a:lnTo>
                <a:lnTo>
                  <a:pt x="69" y="27"/>
                </a:lnTo>
                <a:lnTo>
                  <a:pt x="70" y="27"/>
                </a:lnTo>
                <a:lnTo>
                  <a:pt x="70" y="26"/>
                </a:lnTo>
                <a:lnTo>
                  <a:pt x="69" y="25"/>
                </a:lnTo>
                <a:lnTo>
                  <a:pt x="69" y="24"/>
                </a:lnTo>
                <a:lnTo>
                  <a:pt x="69" y="23"/>
                </a:lnTo>
                <a:lnTo>
                  <a:pt x="69" y="22"/>
                </a:lnTo>
                <a:lnTo>
                  <a:pt x="70" y="22"/>
                </a:lnTo>
                <a:lnTo>
                  <a:pt x="70" y="21"/>
                </a:lnTo>
                <a:lnTo>
                  <a:pt x="71" y="21"/>
                </a:lnTo>
                <a:lnTo>
                  <a:pt x="70" y="21"/>
                </a:lnTo>
                <a:lnTo>
                  <a:pt x="71" y="20"/>
                </a:lnTo>
                <a:lnTo>
                  <a:pt x="71" y="21"/>
                </a:lnTo>
                <a:lnTo>
                  <a:pt x="72" y="21"/>
                </a:lnTo>
                <a:lnTo>
                  <a:pt x="73" y="21"/>
                </a:lnTo>
                <a:lnTo>
                  <a:pt x="75" y="21"/>
                </a:lnTo>
                <a:lnTo>
                  <a:pt x="75" y="22"/>
                </a:lnTo>
                <a:lnTo>
                  <a:pt x="77" y="22"/>
                </a:lnTo>
                <a:lnTo>
                  <a:pt x="76" y="24"/>
                </a:lnTo>
                <a:lnTo>
                  <a:pt x="76" y="25"/>
                </a:lnTo>
                <a:lnTo>
                  <a:pt x="77" y="26"/>
                </a:lnTo>
                <a:lnTo>
                  <a:pt x="77" y="27"/>
                </a:lnTo>
                <a:lnTo>
                  <a:pt x="78" y="27"/>
                </a:lnTo>
                <a:lnTo>
                  <a:pt x="79" y="27"/>
                </a:lnTo>
                <a:lnTo>
                  <a:pt x="80" y="26"/>
                </a:lnTo>
                <a:lnTo>
                  <a:pt x="80" y="25"/>
                </a:lnTo>
                <a:lnTo>
                  <a:pt x="81" y="24"/>
                </a:lnTo>
                <a:lnTo>
                  <a:pt x="80" y="24"/>
                </a:lnTo>
                <a:lnTo>
                  <a:pt x="80" y="23"/>
                </a:lnTo>
                <a:lnTo>
                  <a:pt x="80" y="22"/>
                </a:lnTo>
                <a:lnTo>
                  <a:pt x="81" y="21"/>
                </a:lnTo>
                <a:lnTo>
                  <a:pt x="82" y="20"/>
                </a:lnTo>
                <a:lnTo>
                  <a:pt x="82" y="19"/>
                </a:lnTo>
                <a:lnTo>
                  <a:pt x="82" y="18"/>
                </a:lnTo>
                <a:lnTo>
                  <a:pt x="82" y="15"/>
                </a:lnTo>
                <a:lnTo>
                  <a:pt x="83" y="17"/>
                </a:lnTo>
                <a:lnTo>
                  <a:pt x="84" y="17"/>
                </a:lnTo>
                <a:lnTo>
                  <a:pt x="84" y="18"/>
                </a:lnTo>
                <a:lnTo>
                  <a:pt x="85" y="18"/>
                </a:lnTo>
                <a:lnTo>
                  <a:pt x="85" y="19"/>
                </a:lnTo>
                <a:lnTo>
                  <a:pt x="87" y="19"/>
                </a:lnTo>
                <a:lnTo>
                  <a:pt x="87" y="20"/>
                </a:lnTo>
                <a:lnTo>
                  <a:pt x="88" y="20"/>
                </a:lnTo>
                <a:lnTo>
                  <a:pt x="89" y="20"/>
                </a:lnTo>
                <a:lnTo>
                  <a:pt x="90" y="20"/>
                </a:lnTo>
                <a:lnTo>
                  <a:pt x="90" y="19"/>
                </a:lnTo>
                <a:lnTo>
                  <a:pt x="91" y="19"/>
                </a:lnTo>
                <a:lnTo>
                  <a:pt x="91" y="20"/>
                </a:lnTo>
                <a:lnTo>
                  <a:pt x="91" y="21"/>
                </a:lnTo>
                <a:lnTo>
                  <a:pt x="92" y="21"/>
                </a:lnTo>
                <a:lnTo>
                  <a:pt x="92" y="20"/>
                </a:lnTo>
                <a:lnTo>
                  <a:pt x="93" y="20"/>
                </a:lnTo>
                <a:lnTo>
                  <a:pt x="93" y="19"/>
                </a:lnTo>
                <a:lnTo>
                  <a:pt x="94" y="19"/>
                </a:lnTo>
                <a:lnTo>
                  <a:pt x="94" y="18"/>
                </a:lnTo>
                <a:lnTo>
                  <a:pt x="95" y="19"/>
                </a:lnTo>
                <a:lnTo>
                  <a:pt x="96" y="19"/>
                </a:lnTo>
                <a:lnTo>
                  <a:pt x="98" y="19"/>
                </a:lnTo>
                <a:lnTo>
                  <a:pt x="99" y="19"/>
                </a:lnTo>
                <a:lnTo>
                  <a:pt x="99" y="20"/>
                </a:lnTo>
                <a:lnTo>
                  <a:pt x="100" y="19"/>
                </a:lnTo>
                <a:lnTo>
                  <a:pt x="100" y="18"/>
                </a:lnTo>
                <a:lnTo>
                  <a:pt x="99" y="17"/>
                </a:lnTo>
                <a:lnTo>
                  <a:pt x="99" y="15"/>
                </a:lnTo>
                <a:lnTo>
                  <a:pt x="99" y="14"/>
                </a:lnTo>
                <a:lnTo>
                  <a:pt x="100" y="14"/>
                </a:lnTo>
                <a:lnTo>
                  <a:pt x="100" y="13"/>
                </a:lnTo>
                <a:lnTo>
                  <a:pt x="101" y="14"/>
                </a:lnTo>
                <a:lnTo>
                  <a:pt x="103" y="14"/>
                </a:lnTo>
                <a:lnTo>
                  <a:pt x="103" y="13"/>
                </a:lnTo>
                <a:lnTo>
                  <a:pt x="103" y="12"/>
                </a:lnTo>
                <a:lnTo>
                  <a:pt x="103" y="13"/>
                </a:lnTo>
                <a:lnTo>
                  <a:pt x="104" y="13"/>
                </a:lnTo>
                <a:lnTo>
                  <a:pt x="104" y="12"/>
                </a:lnTo>
                <a:lnTo>
                  <a:pt x="105" y="12"/>
                </a:lnTo>
                <a:lnTo>
                  <a:pt x="106" y="12"/>
                </a:lnTo>
                <a:lnTo>
                  <a:pt x="106" y="11"/>
                </a:lnTo>
                <a:lnTo>
                  <a:pt x="107" y="11"/>
                </a:lnTo>
                <a:lnTo>
                  <a:pt x="107" y="10"/>
                </a:lnTo>
                <a:lnTo>
                  <a:pt x="108" y="9"/>
                </a:lnTo>
                <a:lnTo>
                  <a:pt x="108" y="8"/>
                </a:lnTo>
                <a:lnTo>
                  <a:pt x="108" y="7"/>
                </a:lnTo>
                <a:lnTo>
                  <a:pt x="110" y="7"/>
                </a:lnTo>
                <a:lnTo>
                  <a:pt x="111" y="6"/>
                </a:lnTo>
                <a:lnTo>
                  <a:pt x="112" y="6"/>
                </a:lnTo>
                <a:lnTo>
                  <a:pt x="112" y="4"/>
                </a:lnTo>
                <a:lnTo>
                  <a:pt x="111" y="3"/>
                </a:lnTo>
                <a:lnTo>
                  <a:pt x="112" y="2"/>
                </a:lnTo>
                <a:lnTo>
                  <a:pt x="112" y="1"/>
                </a:lnTo>
                <a:lnTo>
                  <a:pt x="112" y="0"/>
                </a:lnTo>
                <a:lnTo>
                  <a:pt x="113" y="0"/>
                </a:lnTo>
                <a:lnTo>
                  <a:pt x="114" y="0"/>
                </a:lnTo>
                <a:lnTo>
                  <a:pt x="117" y="1"/>
                </a:lnTo>
                <a:lnTo>
                  <a:pt x="117" y="2"/>
                </a:lnTo>
                <a:lnTo>
                  <a:pt x="116" y="2"/>
                </a:lnTo>
                <a:lnTo>
                  <a:pt x="115" y="3"/>
                </a:lnTo>
                <a:lnTo>
                  <a:pt x="114" y="3"/>
                </a:lnTo>
                <a:lnTo>
                  <a:pt x="115" y="4"/>
                </a:lnTo>
                <a:lnTo>
                  <a:pt x="117" y="3"/>
                </a:lnTo>
                <a:lnTo>
                  <a:pt x="118" y="4"/>
                </a:lnTo>
                <a:lnTo>
                  <a:pt x="119" y="4"/>
                </a:lnTo>
                <a:lnTo>
                  <a:pt x="122" y="2"/>
                </a:lnTo>
                <a:lnTo>
                  <a:pt x="123" y="2"/>
                </a:lnTo>
                <a:lnTo>
                  <a:pt x="124" y="1"/>
                </a:lnTo>
                <a:lnTo>
                  <a:pt x="128" y="0"/>
                </a:lnTo>
                <a:lnTo>
                  <a:pt x="127" y="2"/>
                </a:lnTo>
                <a:lnTo>
                  <a:pt x="127" y="3"/>
                </a:lnTo>
                <a:lnTo>
                  <a:pt x="127" y="4"/>
                </a:lnTo>
                <a:lnTo>
                  <a:pt x="128" y="7"/>
                </a:lnTo>
                <a:lnTo>
                  <a:pt x="128" y="8"/>
                </a:lnTo>
                <a:lnTo>
                  <a:pt x="129" y="8"/>
                </a:lnTo>
                <a:lnTo>
                  <a:pt x="130" y="9"/>
                </a:lnTo>
                <a:lnTo>
                  <a:pt x="133" y="9"/>
                </a:lnTo>
                <a:lnTo>
                  <a:pt x="133" y="10"/>
                </a:lnTo>
                <a:lnTo>
                  <a:pt x="133" y="11"/>
                </a:lnTo>
                <a:lnTo>
                  <a:pt x="135" y="11"/>
                </a:lnTo>
                <a:lnTo>
                  <a:pt x="136" y="14"/>
                </a:lnTo>
                <a:lnTo>
                  <a:pt x="138" y="14"/>
                </a:lnTo>
                <a:lnTo>
                  <a:pt x="139" y="15"/>
                </a:lnTo>
                <a:lnTo>
                  <a:pt x="139" y="18"/>
                </a:lnTo>
                <a:lnTo>
                  <a:pt x="138" y="18"/>
                </a:lnTo>
                <a:lnTo>
                  <a:pt x="138" y="19"/>
                </a:lnTo>
                <a:lnTo>
                  <a:pt x="137" y="20"/>
                </a:lnTo>
                <a:lnTo>
                  <a:pt x="137" y="21"/>
                </a:lnTo>
                <a:lnTo>
                  <a:pt x="137" y="22"/>
                </a:lnTo>
                <a:lnTo>
                  <a:pt x="138" y="23"/>
                </a:lnTo>
                <a:lnTo>
                  <a:pt x="139" y="23"/>
                </a:lnTo>
                <a:lnTo>
                  <a:pt x="142" y="24"/>
                </a:lnTo>
                <a:lnTo>
                  <a:pt x="145" y="25"/>
                </a:lnTo>
                <a:lnTo>
                  <a:pt x="145" y="26"/>
                </a:lnTo>
                <a:lnTo>
                  <a:pt x="147" y="27"/>
                </a:lnTo>
                <a:lnTo>
                  <a:pt x="146" y="29"/>
                </a:lnTo>
                <a:lnTo>
                  <a:pt x="144" y="29"/>
                </a:lnTo>
                <a:lnTo>
                  <a:pt x="142" y="32"/>
                </a:lnTo>
                <a:lnTo>
                  <a:pt x="144" y="34"/>
                </a:lnTo>
                <a:lnTo>
                  <a:pt x="141" y="40"/>
                </a:lnTo>
                <a:lnTo>
                  <a:pt x="142" y="42"/>
                </a:lnTo>
                <a:lnTo>
                  <a:pt x="141" y="43"/>
                </a:lnTo>
                <a:lnTo>
                  <a:pt x="142" y="44"/>
                </a:lnTo>
                <a:lnTo>
                  <a:pt x="142" y="43"/>
                </a:lnTo>
                <a:lnTo>
                  <a:pt x="144" y="44"/>
                </a:lnTo>
                <a:lnTo>
                  <a:pt x="144" y="45"/>
                </a:lnTo>
                <a:lnTo>
                  <a:pt x="145" y="45"/>
                </a:lnTo>
                <a:lnTo>
                  <a:pt x="148" y="46"/>
                </a:lnTo>
                <a:lnTo>
                  <a:pt x="149" y="45"/>
                </a:lnTo>
                <a:lnTo>
                  <a:pt x="150" y="44"/>
                </a:lnTo>
                <a:lnTo>
                  <a:pt x="150" y="45"/>
                </a:lnTo>
                <a:lnTo>
                  <a:pt x="151" y="45"/>
                </a:lnTo>
                <a:lnTo>
                  <a:pt x="152" y="47"/>
                </a:lnTo>
                <a:lnTo>
                  <a:pt x="152" y="48"/>
                </a:lnTo>
                <a:lnTo>
                  <a:pt x="153" y="48"/>
                </a:lnTo>
                <a:lnTo>
                  <a:pt x="154" y="47"/>
                </a:lnTo>
                <a:lnTo>
                  <a:pt x="156" y="47"/>
                </a:lnTo>
                <a:lnTo>
                  <a:pt x="157" y="47"/>
                </a:lnTo>
                <a:lnTo>
                  <a:pt x="159" y="47"/>
                </a:lnTo>
                <a:lnTo>
                  <a:pt x="159" y="46"/>
                </a:lnTo>
                <a:lnTo>
                  <a:pt x="159" y="44"/>
                </a:lnTo>
                <a:lnTo>
                  <a:pt x="160" y="45"/>
                </a:lnTo>
                <a:lnTo>
                  <a:pt x="160" y="44"/>
                </a:lnTo>
                <a:lnTo>
                  <a:pt x="161" y="44"/>
                </a:lnTo>
                <a:lnTo>
                  <a:pt x="161" y="46"/>
                </a:lnTo>
                <a:lnTo>
                  <a:pt x="161" y="48"/>
                </a:lnTo>
                <a:lnTo>
                  <a:pt x="162" y="48"/>
                </a:lnTo>
                <a:lnTo>
                  <a:pt x="163" y="48"/>
                </a:lnTo>
                <a:lnTo>
                  <a:pt x="164" y="49"/>
                </a:lnTo>
                <a:lnTo>
                  <a:pt x="164" y="51"/>
                </a:lnTo>
                <a:lnTo>
                  <a:pt x="165" y="51"/>
                </a:lnTo>
                <a:lnTo>
                  <a:pt x="168" y="52"/>
                </a:lnTo>
                <a:lnTo>
                  <a:pt x="167" y="54"/>
                </a:lnTo>
                <a:lnTo>
                  <a:pt x="165" y="55"/>
                </a:lnTo>
                <a:lnTo>
                  <a:pt x="164" y="55"/>
                </a:lnTo>
                <a:lnTo>
                  <a:pt x="163" y="56"/>
                </a:lnTo>
                <a:lnTo>
                  <a:pt x="163" y="57"/>
                </a:lnTo>
                <a:lnTo>
                  <a:pt x="160" y="59"/>
                </a:lnTo>
                <a:lnTo>
                  <a:pt x="160" y="58"/>
                </a:lnTo>
                <a:lnTo>
                  <a:pt x="159" y="58"/>
                </a:lnTo>
                <a:lnTo>
                  <a:pt x="158" y="59"/>
                </a:lnTo>
                <a:lnTo>
                  <a:pt x="157" y="59"/>
                </a:lnTo>
                <a:lnTo>
                  <a:pt x="156" y="60"/>
                </a:lnTo>
                <a:lnTo>
                  <a:pt x="154" y="60"/>
                </a:lnTo>
                <a:lnTo>
                  <a:pt x="154" y="61"/>
                </a:lnTo>
                <a:lnTo>
                  <a:pt x="153" y="63"/>
                </a:lnTo>
                <a:lnTo>
                  <a:pt x="152" y="64"/>
                </a:lnTo>
                <a:lnTo>
                  <a:pt x="152" y="65"/>
                </a:lnTo>
                <a:lnTo>
                  <a:pt x="153" y="65"/>
                </a:lnTo>
                <a:lnTo>
                  <a:pt x="153" y="66"/>
                </a:lnTo>
                <a:lnTo>
                  <a:pt x="154" y="68"/>
                </a:lnTo>
                <a:lnTo>
                  <a:pt x="150" y="69"/>
                </a:lnTo>
                <a:lnTo>
                  <a:pt x="152" y="70"/>
                </a:lnTo>
                <a:lnTo>
                  <a:pt x="152" y="71"/>
                </a:lnTo>
                <a:lnTo>
                  <a:pt x="151" y="71"/>
                </a:lnTo>
                <a:lnTo>
                  <a:pt x="152" y="72"/>
                </a:lnTo>
                <a:lnTo>
                  <a:pt x="156" y="77"/>
                </a:lnTo>
                <a:lnTo>
                  <a:pt x="157" y="77"/>
                </a:lnTo>
                <a:lnTo>
                  <a:pt x="160" y="78"/>
                </a:lnTo>
                <a:lnTo>
                  <a:pt x="160" y="82"/>
                </a:lnTo>
                <a:lnTo>
                  <a:pt x="160" y="83"/>
                </a:lnTo>
                <a:lnTo>
                  <a:pt x="161" y="83"/>
                </a:lnTo>
                <a:lnTo>
                  <a:pt x="161" y="85"/>
                </a:lnTo>
                <a:lnTo>
                  <a:pt x="162" y="86"/>
                </a:lnTo>
                <a:lnTo>
                  <a:pt x="169" y="91"/>
                </a:lnTo>
                <a:lnTo>
                  <a:pt x="171" y="92"/>
                </a:lnTo>
                <a:lnTo>
                  <a:pt x="172" y="93"/>
                </a:lnTo>
                <a:lnTo>
                  <a:pt x="174" y="94"/>
                </a:lnTo>
                <a:lnTo>
                  <a:pt x="183" y="99"/>
                </a:lnTo>
                <a:lnTo>
                  <a:pt x="183" y="100"/>
                </a:lnTo>
                <a:lnTo>
                  <a:pt x="184" y="106"/>
                </a:lnTo>
                <a:lnTo>
                  <a:pt x="183" y="106"/>
                </a:lnTo>
                <a:lnTo>
                  <a:pt x="182" y="108"/>
                </a:lnTo>
                <a:lnTo>
                  <a:pt x="181" y="109"/>
                </a:lnTo>
                <a:lnTo>
                  <a:pt x="180" y="109"/>
                </a:lnTo>
                <a:lnTo>
                  <a:pt x="179" y="110"/>
                </a:lnTo>
                <a:lnTo>
                  <a:pt x="177" y="110"/>
                </a:lnTo>
                <a:lnTo>
                  <a:pt x="176" y="110"/>
                </a:lnTo>
                <a:lnTo>
                  <a:pt x="175" y="110"/>
                </a:lnTo>
                <a:lnTo>
                  <a:pt x="174" y="110"/>
                </a:lnTo>
                <a:lnTo>
                  <a:pt x="173" y="110"/>
                </a:lnTo>
                <a:lnTo>
                  <a:pt x="173" y="111"/>
                </a:lnTo>
                <a:lnTo>
                  <a:pt x="172" y="111"/>
                </a:lnTo>
                <a:lnTo>
                  <a:pt x="172" y="110"/>
                </a:lnTo>
                <a:lnTo>
                  <a:pt x="171" y="110"/>
                </a:lnTo>
                <a:lnTo>
                  <a:pt x="170" y="111"/>
                </a:lnTo>
                <a:lnTo>
                  <a:pt x="169" y="111"/>
                </a:lnTo>
                <a:lnTo>
                  <a:pt x="168" y="111"/>
                </a:lnTo>
                <a:lnTo>
                  <a:pt x="167" y="111"/>
                </a:lnTo>
                <a:lnTo>
                  <a:pt x="165" y="111"/>
                </a:lnTo>
                <a:lnTo>
                  <a:pt x="165" y="112"/>
                </a:lnTo>
                <a:lnTo>
                  <a:pt x="165" y="113"/>
                </a:lnTo>
                <a:lnTo>
                  <a:pt x="164" y="113"/>
                </a:lnTo>
                <a:lnTo>
                  <a:pt x="164" y="114"/>
                </a:lnTo>
                <a:lnTo>
                  <a:pt x="163" y="115"/>
                </a:lnTo>
                <a:lnTo>
                  <a:pt x="162" y="116"/>
                </a:lnTo>
                <a:lnTo>
                  <a:pt x="162" y="117"/>
                </a:lnTo>
                <a:lnTo>
                  <a:pt x="161" y="119"/>
                </a:lnTo>
                <a:lnTo>
                  <a:pt x="161" y="120"/>
                </a:lnTo>
                <a:lnTo>
                  <a:pt x="160" y="120"/>
                </a:lnTo>
                <a:lnTo>
                  <a:pt x="160" y="121"/>
                </a:lnTo>
                <a:lnTo>
                  <a:pt x="160" y="122"/>
                </a:lnTo>
                <a:lnTo>
                  <a:pt x="159" y="122"/>
                </a:lnTo>
                <a:lnTo>
                  <a:pt x="159" y="123"/>
                </a:lnTo>
                <a:lnTo>
                  <a:pt x="159" y="124"/>
                </a:lnTo>
                <a:lnTo>
                  <a:pt x="160" y="125"/>
                </a:lnTo>
                <a:lnTo>
                  <a:pt x="160" y="126"/>
                </a:lnTo>
                <a:lnTo>
                  <a:pt x="160" y="127"/>
                </a:lnTo>
                <a:lnTo>
                  <a:pt x="161" y="128"/>
                </a:lnTo>
                <a:lnTo>
                  <a:pt x="161" y="129"/>
                </a:lnTo>
                <a:lnTo>
                  <a:pt x="160" y="129"/>
                </a:lnTo>
                <a:lnTo>
                  <a:pt x="160" y="131"/>
                </a:lnTo>
                <a:lnTo>
                  <a:pt x="159" y="131"/>
                </a:lnTo>
                <a:lnTo>
                  <a:pt x="159" y="132"/>
                </a:lnTo>
                <a:lnTo>
                  <a:pt x="158" y="132"/>
                </a:lnTo>
                <a:lnTo>
                  <a:pt x="158" y="131"/>
                </a:lnTo>
                <a:lnTo>
                  <a:pt x="157" y="131"/>
                </a:lnTo>
                <a:lnTo>
                  <a:pt x="156" y="129"/>
                </a:lnTo>
                <a:lnTo>
                  <a:pt x="154" y="128"/>
                </a:lnTo>
                <a:lnTo>
                  <a:pt x="154" y="129"/>
                </a:lnTo>
                <a:lnTo>
                  <a:pt x="153" y="129"/>
                </a:lnTo>
                <a:lnTo>
                  <a:pt x="152" y="131"/>
                </a:lnTo>
                <a:lnTo>
                  <a:pt x="152" y="132"/>
                </a:lnTo>
                <a:lnTo>
                  <a:pt x="151" y="132"/>
                </a:lnTo>
                <a:lnTo>
                  <a:pt x="150" y="132"/>
                </a:lnTo>
                <a:lnTo>
                  <a:pt x="150" y="133"/>
                </a:lnTo>
                <a:lnTo>
                  <a:pt x="149" y="133"/>
                </a:lnTo>
                <a:lnTo>
                  <a:pt x="149" y="134"/>
                </a:lnTo>
                <a:lnTo>
                  <a:pt x="148" y="134"/>
                </a:lnTo>
                <a:lnTo>
                  <a:pt x="148" y="135"/>
                </a:lnTo>
                <a:lnTo>
                  <a:pt x="148" y="136"/>
                </a:lnTo>
                <a:lnTo>
                  <a:pt x="147" y="136"/>
                </a:lnTo>
                <a:lnTo>
                  <a:pt x="147" y="137"/>
                </a:lnTo>
                <a:lnTo>
                  <a:pt x="147" y="138"/>
                </a:lnTo>
                <a:lnTo>
                  <a:pt x="147" y="139"/>
                </a:lnTo>
                <a:lnTo>
                  <a:pt x="147" y="140"/>
                </a:lnTo>
                <a:lnTo>
                  <a:pt x="146" y="142"/>
                </a:lnTo>
                <a:lnTo>
                  <a:pt x="145" y="142"/>
                </a:lnTo>
                <a:lnTo>
                  <a:pt x="144" y="142"/>
                </a:lnTo>
                <a:lnTo>
                  <a:pt x="144" y="143"/>
                </a:lnTo>
                <a:lnTo>
                  <a:pt x="142" y="142"/>
                </a:lnTo>
                <a:lnTo>
                  <a:pt x="141" y="142"/>
                </a:lnTo>
                <a:lnTo>
                  <a:pt x="140" y="142"/>
                </a:lnTo>
                <a:lnTo>
                  <a:pt x="139" y="142"/>
                </a:lnTo>
                <a:lnTo>
                  <a:pt x="138" y="142"/>
                </a:lnTo>
                <a:lnTo>
                  <a:pt x="137" y="143"/>
                </a:lnTo>
                <a:lnTo>
                  <a:pt x="137" y="144"/>
                </a:lnTo>
                <a:lnTo>
                  <a:pt x="138" y="144"/>
                </a:lnTo>
                <a:lnTo>
                  <a:pt x="138" y="145"/>
                </a:lnTo>
                <a:lnTo>
                  <a:pt x="138" y="146"/>
                </a:lnTo>
                <a:lnTo>
                  <a:pt x="137" y="147"/>
                </a:lnTo>
                <a:lnTo>
                  <a:pt x="137" y="148"/>
                </a:lnTo>
                <a:lnTo>
                  <a:pt x="138" y="149"/>
                </a:lnTo>
                <a:lnTo>
                  <a:pt x="138" y="150"/>
                </a:lnTo>
                <a:lnTo>
                  <a:pt x="139" y="151"/>
                </a:lnTo>
                <a:lnTo>
                  <a:pt x="138" y="151"/>
                </a:lnTo>
                <a:lnTo>
                  <a:pt x="138" y="153"/>
                </a:lnTo>
                <a:lnTo>
                  <a:pt x="138" y="154"/>
                </a:lnTo>
                <a:lnTo>
                  <a:pt x="138" y="155"/>
                </a:lnTo>
                <a:lnTo>
                  <a:pt x="137" y="155"/>
                </a:lnTo>
                <a:lnTo>
                  <a:pt x="136" y="156"/>
                </a:lnTo>
                <a:lnTo>
                  <a:pt x="135" y="156"/>
                </a:lnTo>
                <a:lnTo>
                  <a:pt x="134" y="156"/>
                </a:lnTo>
                <a:lnTo>
                  <a:pt x="133" y="157"/>
                </a:lnTo>
                <a:lnTo>
                  <a:pt x="131" y="157"/>
                </a:lnTo>
                <a:lnTo>
                  <a:pt x="130" y="157"/>
                </a:lnTo>
                <a:lnTo>
                  <a:pt x="130" y="158"/>
                </a:lnTo>
                <a:lnTo>
                  <a:pt x="130" y="159"/>
                </a:lnTo>
                <a:lnTo>
                  <a:pt x="129" y="159"/>
                </a:lnTo>
                <a:lnTo>
                  <a:pt x="128" y="161"/>
                </a:lnTo>
                <a:lnTo>
                  <a:pt x="128" y="162"/>
                </a:lnTo>
                <a:lnTo>
                  <a:pt x="128" y="163"/>
                </a:lnTo>
                <a:lnTo>
                  <a:pt x="128" y="165"/>
                </a:lnTo>
                <a:lnTo>
                  <a:pt x="127" y="165"/>
                </a:lnTo>
                <a:lnTo>
                  <a:pt x="127" y="166"/>
                </a:lnTo>
                <a:lnTo>
                  <a:pt x="126" y="167"/>
                </a:lnTo>
                <a:lnTo>
                  <a:pt x="126" y="168"/>
                </a:lnTo>
                <a:lnTo>
                  <a:pt x="126" y="169"/>
                </a:lnTo>
                <a:lnTo>
                  <a:pt x="126" y="170"/>
                </a:lnTo>
                <a:lnTo>
                  <a:pt x="126" y="171"/>
                </a:lnTo>
                <a:lnTo>
                  <a:pt x="126" y="172"/>
                </a:lnTo>
                <a:lnTo>
                  <a:pt x="127" y="172"/>
                </a:lnTo>
                <a:lnTo>
                  <a:pt x="127" y="173"/>
                </a:lnTo>
                <a:lnTo>
                  <a:pt x="128" y="174"/>
                </a:lnTo>
                <a:lnTo>
                  <a:pt x="127" y="176"/>
                </a:lnTo>
                <a:lnTo>
                  <a:pt x="126" y="176"/>
                </a:lnTo>
                <a:lnTo>
                  <a:pt x="126" y="177"/>
                </a:lnTo>
                <a:lnTo>
                  <a:pt x="127" y="177"/>
                </a:lnTo>
                <a:lnTo>
                  <a:pt x="126" y="177"/>
                </a:lnTo>
                <a:lnTo>
                  <a:pt x="126" y="178"/>
                </a:lnTo>
                <a:lnTo>
                  <a:pt x="125" y="177"/>
                </a:lnTo>
                <a:lnTo>
                  <a:pt x="124" y="176"/>
                </a:lnTo>
                <a:lnTo>
                  <a:pt x="123" y="176"/>
                </a:lnTo>
                <a:lnTo>
                  <a:pt x="122" y="176"/>
                </a:lnTo>
                <a:lnTo>
                  <a:pt x="122" y="174"/>
                </a:lnTo>
                <a:lnTo>
                  <a:pt x="122" y="176"/>
                </a:lnTo>
                <a:lnTo>
                  <a:pt x="121" y="176"/>
                </a:lnTo>
                <a:lnTo>
                  <a:pt x="122" y="176"/>
                </a:lnTo>
                <a:lnTo>
                  <a:pt x="122" y="177"/>
                </a:lnTo>
                <a:lnTo>
                  <a:pt x="121" y="177"/>
                </a:lnTo>
                <a:lnTo>
                  <a:pt x="121" y="178"/>
                </a:lnTo>
                <a:lnTo>
                  <a:pt x="122" y="178"/>
                </a:lnTo>
                <a:lnTo>
                  <a:pt x="122" y="179"/>
                </a:lnTo>
                <a:lnTo>
                  <a:pt x="121" y="179"/>
                </a:lnTo>
                <a:lnTo>
                  <a:pt x="121" y="180"/>
                </a:lnTo>
                <a:lnTo>
                  <a:pt x="122" y="181"/>
                </a:lnTo>
                <a:lnTo>
                  <a:pt x="121" y="182"/>
                </a:lnTo>
                <a:lnTo>
                  <a:pt x="122" y="182"/>
                </a:lnTo>
                <a:lnTo>
                  <a:pt x="122" y="183"/>
                </a:lnTo>
                <a:lnTo>
                  <a:pt x="123" y="183"/>
                </a:lnTo>
                <a:lnTo>
                  <a:pt x="122" y="185"/>
                </a:lnTo>
                <a:lnTo>
                  <a:pt x="121" y="185"/>
                </a:lnTo>
                <a:lnTo>
                  <a:pt x="121" y="184"/>
                </a:lnTo>
                <a:lnTo>
                  <a:pt x="121" y="187"/>
                </a:lnTo>
                <a:lnTo>
                  <a:pt x="121" y="188"/>
                </a:lnTo>
                <a:lnTo>
                  <a:pt x="119" y="189"/>
                </a:lnTo>
                <a:lnTo>
                  <a:pt x="119" y="190"/>
                </a:lnTo>
                <a:lnTo>
                  <a:pt x="121" y="191"/>
                </a:lnTo>
                <a:lnTo>
                  <a:pt x="121" y="192"/>
                </a:lnTo>
                <a:lnTo>
                  <a:pt x="122" y="192"/>
                </a:lnTo>
                <a:lnTo>
                  <a:pt x="122" y="193"/>
                </a:lnTo>
                <a:lnTo>
                  <a:pt x="123" y="194"/>
                </a:lnTo>
                <a:lnTo>
                  <a:pt x="124" y="195"/>
                </a:lnTo>
                <a:lnTo>
                  <a:pt x="123" y="195"/>
                </a:lnTo>
                <a:lnTo>
                  <a:pt x="123" y="196"/>
                </a:lnTo>
                <a:lnTo>
                  <a:pt x="123" y="197"/>
                </a:lnTo>
                <a:lnTo>
                  <a:pt x="122" y="197"/>
                </a:lnTo>
                <a:lnTo>
                  <a:pt x="121" y="199"/>
                </a:lnTo>
                <a:lnTo>
                  <a:pt x="121" y="200"/>
                </a:lnTo>
                <a:lnTo>
                  <a:pt x="119" y="200"/>
                </a:lnTo>
                <a:lnTo>
                  <a:pt x="121" y="200"/>
                </a:lnTo>
                <a:lnTo>
                  <a:pt x="121" y="201"/>
                </a:lnTo>
                <a:lnTo>
                  <a:pt x="121" y="202"/>
                </a:lnTo>
                <a:lnTo>
                  <a:pt x="122" y="202"/>
                </a:lnTo>
                <a:lnTo>
                  <a:pt x="123" y="202"/>
                </a:lnTo>
                <a:lnTo>
                  <a:pt x="123" y="203"/>
                </a:lnTo>
                <a:lnTo>
                  <a:pt x="124" y="203"/>
                </a:lnTo>
                <a:lnTo>
                  <a:pt x="123" y="203"/>
                </a:lnTo>
                <a:lnTo>
                  <a:pt x="123" y="204"/>
                </a:lnTo>
                <a:lnTo>
                  <a:pt x="122" y="204"/>
                </a:lnTo>
                <a:lnTo>
                  <a:pt x="122" y="203"/>
                </a:lnTo>
                <a:lnTo>
                  <a:pt x="121" y="203"/>
                </a:lnTo>
                <a:lnTo>
                  <a:pt x="119" y="203"/>
                </a:lnTo>
                <a:lnTo>
                  <a:pt x="119" y="204"/>
                </a:lnTo>
                <a:lnTo>
                  <a:pt x="118" y="204"/>
                </a:lnTo>
                <a:lnTo>
                  <a:pt x="118" y="203"/>
                </a:lnTo>
                <a:lnTo>
                  <a:pt x="117" y="203"/>
                </a:lnTo>
                <a:lnTo>
                  <a:pt x="116" y="203"/>
                </a:lnTo>
                <a:lnTo>
                  <a:pt x="115" y="203"/>
                </a:lnTo>
                <a:lnTo>
                  <a:pt x="115" y="202"/>
                </a:lnTo>
                <a:lnTo>
                  <a:pt x="114" y="203"/>
                </a:lnTo>
                <a:lnTo>
                  <a:pt x="113" y="203"/>
                </a:lnTo>
                <a:lnTo>
                  <a:pt x="112" y="203"/>
                </a:lnTo>
                <a:lnTo>
                  <a:pt x="112" y="202"/>
                </a:lnTo>
                <a:lnTo>
                  <a:pt x="111" y="202"/>
                </a:lnTo>
                <a:lnTo>
                  <a:pt x="112" y="202"/>
                </a:lnTo>
                <a:lnTo>
                  <a:pt x="112" y="201"/>
                </a:lnTo>
                <a:lnTo>
                  <a:pt x="112" y="200"/>
                </a:lnTo>
                <a:lnTo>
                  <a:pt x="112" y="199"/>
                </a:lnTo>
                <a:lnTo>
                  <a:pt x="111" y="199"/>
                </a:lnTo>
                <a:lnTo>
                  <a:pt x="110" y="199"/>
                </a:lnTo>
                <a:lnTo>
                  <a:pt x="110" y="197"/>
                </a:lnTo>
                <a:lnTo>
                  <a:pt x="110" y="196"/>
                </a:lnTo>
                <a:lnTo>
                  <a:pt x="110" y="197"/>
                </a:lnTo>
                <a:lnTo>
                  <a:pt x="108" y="196"/>
                </a:lnTo>
                <a:lnTo>
                  <a:pt x="107" y="196"/>
                </a:lnTo>
                <a:lnTo>
                  <a:pt x="107" y="195"/>
                </a:lnTo>
                <a:lnTo>
                  <a:pt x="107" y="194"/>
                </a:lnTo>
                <a:lnTo>
                  <a:pt x="107" y="193"/>
                </a:lnTo>
                <a:lnTo>
                  <a:pt x="108" y="193"/>
                </a:lnTo>
                <a:lnTo>
                  <a:pt x="110" y="192"/>
                </a:lnTo>
                <a:lnTo>
                  <a:pt x="111" y="191"/>
                </a:lnTo>
                <a:lnTo>
                  <a:pt x="110" y="190"/>
                </a:lnTo>
                <a:lnTo>
                  <a:pt x="111" y="189"/>
                </a:lnTo>
                <a:lnTo>
                  <a:pt x="111" y="188"/>
                </a:lnTo>
                <a:lnTo>
                  <a:pt x="111" y="189"/>
                </a:lnTo>
                <a:lnTo>
                  <a:pt x="110" y="189"/>
                </a:lnTo>
                <a:lnTo>
                  <a:pt x="108" y="189"/>
                </a:lnTo>
                <a:lnTo>
                  <a:pt x="108" y="188"/>
                </a:lnTo>
                <a:lnTo>
                  <a:pt x="110" y="187"/>
                </a:lnTo>
                <a:lnTo>
                  <a:pt x="110" y="185"/>
                </a:lnTo>
                <a:lnTo>
                  <a:pt x="111" y="185"/>
                </a:lnTo>
                <a:lnTo>
                  <a:pt x="111" y="184"/>
                </a:lnTo>
                <a:lnTo>
                  <a:pt x="112" y="184"/>
                </a:lnTo>
                <a:lnTo>
                  <a:pt x="112" y="183"/>
                </a:lnTo>
                <a:lnTo>
                  <a:pt x="111" y="183"/>
                </a:lnTo>
                <a:lnTo>
                  <a:pt x="110" y="183"/>
                </a:lnTo>
                <a:lnTo>
                  <a:pt x="108" y="183"/>
                </a:lnTo>
                <a:lnTo>
                  <a:pt x="107" y="183"/>
                </a:lnTo>
                <a:lnTo>
                  <a:pt x="108" y="183"/>
                </a:lnTo>
                <a:lnTo>
                  <a:pt x="107" y="183"/>
                </a:lnTo>
                <a:lnTo>
                  <a:pt x="110" y="182"/>
                </a:lnTo>
                <a:lnTo>
                  <a:pt x="108" y="181"/>
                </a:lnTo>
                <a:lnTo>
                  <a:pt x="107" y="181"/>
                </a:lnTo>
                <a:lnTo>
                  <a:pt x="106" y="179"/>
                </a:lnTo>
                <a:lnTo>
                  <a:pt x="106" y="180"/>
                </a:lnTo>
                <a:lnTo>
                  <a:pt x="104" y="180"/>
                </a:lnTo>
                <a:lnTo>
                  <a:pt x="104" y="179"/>
                </a:lnTo>
                <a:lnTo>
                  <a:pt x="104" y="178"/>
                </a:lnTo>
                <a:lnTo>
                  <a:pt x="103" y="179"/>
                </a:lnTo>
                <a:lnTo>
                  <a:pt x="102" y="178"/>
                </a:lnTo>
                <a:lnTo>
                  <a:pt x="101" y="178"/>
                </a:lnTo>
                <a:lnTo>
                  <a:pt x="101" y="177"/>
                </a:lnTo>
                <a:lnTo>
                  <a:pt x="101" y="176"/>
                </a:lnTo>
                <a:lnTo>
                  <a:pt x="100" y="176"/>
                </a:lnTo>
                <a:lnTo>
                  <a:pt x="99" y="176"/>
                </a:lnTo>
                <a:lnTo>
                  <a:pt x="99" y="174"/>
                </a:lnTo>
                <a:lnTo>
                  <a:pt x="98" y="174"/>
                </a:lnTo>
                <a:lnTo>
                  <a:pt x="98" y="173"/>
                </a:lnTo>
                <a:lnTo>
                  <a:pt x="98" y="172"/>
                </a:lnTo>
                <a:lnTo>
                  <a:pt x="99" y="172"/>
                </a:lnTo>
                <a:lnTo>
                  <a:pt x="100" y="171"/>
                </a:lnTo>
                <a:lnTo>
                  <a:pt x="100" y="170"/>
                </a:lnTo>
                <a:lnTo>
                  <a:pt x="99" y="170"/>
                </a:lnTo>
                <a:lnTo>
                  <a:pt x="100" y="170"/>
                </a:lnTo>
                <a:lnTo>
                  <a:pt x="101" y="170"/>
                </a:lnTo>
                <a:lnTo>
                  <a:pt x="101" y="171"/>
                </a:lnTo>
                <a:lnTo>
                  <a:pt x="101" y="172"/>
                </a:lnTo>
                <a:lnTo>
                  <a:pt x="102" y="171"/>
                </a:lnTo>
                <a:lnTo>
                  <a:pt x="103" y="172"/>
                </a:lnTo>
                <a:lnTo>
                  <a:pt x="104" y="172"/>
                </a:lnTo>
                <a:lnTo>
                  <a:pt x="104" y="171"/>
                </a:lnTo>
                <a:lnTo>
                  <a:pt x="104" y="170"/>
                </a:lnTo>
                <a:lnTo>
                  <a:pt x="104" y="169"/>
                </a:lnTo>
                <a:lnTo>
                  <a:pt x="103" y="168"/>
                </a:lnTo>
                <a:lnTo>
                  <a:pt x="101" y="165"/>
                </a:lnTo>
                <a:lnTo>
                  <a:pt x="100" y="165"/>
                </a:lnTo>
                <a:lnTo>
                  <a:pt x="99" y="165"/>
                </a:lnTo>
                <a:lnTo>
                  <a:pt x="99" y="166"/>
                </a:lnTo>
                <a:lnTo>
                  <a:pt x="98" y="165"/>
                </a:lnTo>
                <a:lnTo>
                  <a:pt x="96" y="165"/>
                </a:lnTo>
                <a:lnTo>
                  <a:pt x="95" y="165"/>
                </a:lnTo>
                <a:lnTo>
                  <a:pt x="94" y="165"/>
                </a:lnTo>
                <a:lnTo>
                  <a:pt x="93" y="165"/>
                </a:lnTo>
                <a:lnTo>
                  <a:pt x="92" y="165"/>
                </a:lnTo>
                <a:lnTo>
                  <a:pt x="90" y="165"/>
                </a:lnTo>
                <a:lnTo>
                  <a:pt x="89" y="165"/>
                </a:lnTo>
                <a:lnTo>
                  <a:pt x="88" y="165"/>
                </a:lnTo>
                <a:lnTo>
                  <a:pt x="88" y="163"/>
                </a:lnTo>
                <a:lnTo>
                  <a:pt x="87" y="163"/>
                </a:lnTo>
                <a:lnTo>
                  <a:pt x="88" y="162"/>
                </a:lnTo>
                <a:lnTo>
                  <a:pt x="88" y="160"/>
                </a:lnTo>
                <a:lnTo>
                  <a:pt x="88" y="158"/>
                </a:lnTo>
                <a:lnTo>
                  <a:pt x="87" y="157"/>
                </a:lnTo>
                <a:lnTo>
                  <a:pt x="85" y="156"/>
                </a:lnTo>
                <a:lnTo>
                  <a:pt x="85" y="155"/>
                </a:lnTo>
                <a:lnTo>
                  <a:pt x="85" y="154"/>
                </a:lnTo>
                <a:lnTo>
                  <a:pt x="87" y="153"/>
                </a:lnTo>
                <a:lnTo>
                  <a:pt x="87" y="151"/>
                </a:lnTo>
                <a:lnTo>
                  <a:pt x="85" y="151"/>
                </a:lnTo>
                <a:lnTo>
                  <a:pt x="87" y="150"/>
                </a:lnTo>
                <a:lnTo>
                  <a:pt x="87" y="149"/>
                </a:lnTo>
                <a:lnTo>
                  <a:pt x="87" y="150"/>
                </a:lnTo>
                <a:lnTo>
                  <a:pt x="85" y="149"/>
                </a:lnTo>
                <a:lnTo>
                  <a:pt x="84" y="149"/>
                </a:lnTo>
                <a:lnTo>
                  <a:pt x="84" y="148"/>
                </a:lnTo>
                <a:lnTo>
                  <a:pt x="83" y="148"/>
                </a:lnTo>
                <a:lnTo>
                  <a:pt x="82" y="147"/>
                </a:lnTo>
                <a:lnTo>
                  <a:pt x="82" y="146"/>
                </a:lnTo>
                <a:lnTo>
                  <a:pt x="82" y="145"/>
                </a:lnTo>
                <a:lnTo>
                  <a:pt x="82" y="144"/>
                </a:lnTo>
                <a:lnTo>
                  <a:pt x="80" y="144"/>
                </a:lnTo>
                <a:lnTo>
                  <a:pt x="79" y="144"/>
                </a:lnTo>
                <a:lnTo>
                  <a:pt x="78" y="145"/>
                </a:lnTo>
                <a:lnTo>
                  <a:pt x="77" y="145"/>
                </a:lnTo>
                <a:lnTo>
                  <a:pt x="76" y="145"/>
                </a:lnTo>
                <a:lnTo>
                  <a:pt x="75" y="145"/>
                </a:lnTo>
                <a:lnTo>
                  <a:pt x="73" y="145"/>
                </a:lnTo>
                <a:lnTo>
                  <a:pt x="72" y="145"/>
                </a:lnTo>
                <a:lnTo>
                  <a:pt x="71" y="145"/>
                </a:lnTo>
                <a:lnTo>
                  <a:pt x="71" y="146"/>
                </a:lnTo>
                <a:lnTo>
                  <a:pt x="70" y="146"/>
                </a:lnTo>
                <a:lnTo>
                  <a:pt x="69" y="146"/>
                </a:lnTo>
                <a:lnTo>
                  <a:pt x="68" y="146"/>
                </a:lnTo>
                <a:lnTo>
                  <a:pt x="68" y="147"/>
                </a:lnTo>
                <a:lnTo>
                  <a:pt x="67" y="147"/>
                </a:lnTo>
                <a:lnTo>
                  <a:pt x="66" y="147"/>
                </a:lnTo>
                <a:lnTo>
                  <a:pt x="65" y="147"/>
                </a:lnTo>
                <a:lnTo>
                  <a:pt x="65" y="146"/>
                </a:lnTo>
                <a:lnTo>
                  <a:pt x="65" y="145"/>
                </a:lnTo>
                <a:lnTo>
                  <a:pt x="64" y="146"/>
                </a:lnTo>
                <a:lnTo>
                  <a:pt x="62" y="145"/>
                </a:lnTo>
                <a:lnTo>
                  <a:pt x="61" y="145"/>
                </a:lnTo>
                <a:lnTo>
                  <a:pt x="62" y="145"/>
                </a:lnTo>
                <a:lnTo>
                  <a:pt x="60" y="146"/>
                </a:lnTo>
                <a:lnTo>
                  <a:pt x="60" y="145"/>
                </a:lnTo>
                <a:lnTo>
                  <a:pt x="59" y="145"/>
                </a:lnTo>
                <a:lnTo>
                  <a:pt x="59" y="144"/>
                </a:lnTo>
                <a:lnTo>
                  <a:pt x="58" y="144"/>
                </a:lnTo>
                <a:lnTo>
                  <a:pt x="59" y="143"/>
                </a:lnTo>
                <a:lnTo>
                  <a:pt x="58" y="142"/>
                </a:lnTo>
                <a:lnTo>
                  <a:pt x="58" y="140"/>
                </a:lnTo>
                <a:lnTo>
                  <a:pt x="58" y="142"/>
                </a:lnTo>
                <a:lnTo>
                  <a:pt x="58" y="140"/>
                </a:lnTo>
                <a:lnTo>
                  <a:pt x="57" y="140"/>
                </a:lnTo>
                <a:lnTo>
                  <a:pt x="57" y="142"/>
                </a:lnTo>
                <a:lnTo>
                  <a:pt x="56" y="142"/>
                </a:lnTo>
                <a:lnTo>
                  <a:pt x="56" y="143"/>
                </a:lnTo>
                <a:lnTo>
                  <a:pt x="55" y="143"/>
                </a:lnTo>
                <a:lnTo>
                  <a:pt x="54" y="143"/>
                </a:lnTo>
                <a:lnTo>
                  <a:pt x="53" y="143"/>
                </a:lnTo>
                <a:lnTo>
                  <a:pt x="53" y="142"/>
                </a:lnTo>
                <a:lnTo>
                  <a:pt x="52" y="140"/>
                </a:lnTo>
                <a:lnTo>
                  <a:pt x="52" y="142"/>
                </a:lnTo>
                <a:lnTo>
                  <a:pt x="50" y="142"/>
                </a:lnTo>
                <a:lnTo>
                  <a:pt x="52" y="143"/>
                </a:lnTo>
                <a:lnTo>
                  <a:pt x="50" y="143"/>
                </a:lnTo>
                <a:lnTo>
                  <a:pt x="50" y="142"/>
                </a:lnTo>
                <a:lnTo>
                  <a:pt x="49" y="142"/>
                </a:lnTo>
                <a:lnTo>
                  <a:pt x="49" y="144"/>
                </a:lnTo>
                <a:lnTo>
                  <a:pt x="49" y="143"/>
                </a:lnTo>
                <a:lnTo>
                  <a:pt x="49" y="144"/>
                </a:lnTo>
                <a:lnTo>
                  <a:pt x="49" y="143"/>
                </a:lnTo>
                <a:lnTo>
                  <a:pt x="48" y="142"/>
                </a:lnTo>
                <a:lnTo>
                  <a:pt x="48" y="143"/>
                </a:lnTo>
                <a:lnTo>
                  <a:pt x="48" y="144"/>
                </a:lnTo>
                <a:lnTo>
                  <a:pt x="47" y="142"/>
                </a:lnTo>
                <a:lnTo>
                  <a:pt x="47" y="143"/>
                </a:lnTo>
                <a:lnTo>
                  <a:pt x="47" y="144"/>
                </a:lnTo>
                <a:lnTo>
                  <a:pt x="47" y="145"/>
                </a:lnTo>
                <a:lnTo>
                  <a:pt x="47" y="144"/>
                </a:lnTo>
                <a:lnTo>
                  <a:pt x="47" y="143"/>
                </a:lnTo>
                <a:lnTo>
                  <a:pt x="46" y="143"/>
                </a:lnTo>
                <a:lnTo>
                  <a:pt x="46" y="142"/>
                </a:lnTo>
                <a:lnTo>
                  <a:pt x="45" y="140"/>
                </a:lnTo>
                <a:lnTo>
                  <a:pt x="45" y="139"/>
                </a:lnTo>
                <a:lnTo>
                  <a:pt x="45" y="140"/>
                </a:lnTo>
                <a:lnTo>
                  <a:pt x="45" y="142"/>
                </a:lnTo>
                <a:lnTo>
                  <a:pt x="44" y="143"/>
                </a:lnTo>
                <a:lnTo>
                  <a:pt x="43" y="142"/>
                </a:lnTo>
                <a:lnTo>
                  <a:pt x="43" y="140"/>
                </a:lnTo>
                <a:lnTo>
                  <a:pt x="43" y="139"/>
                </a:lnTo>
                <a:lnTo>
                  <a:pt x="43" y="138"/>
                </a:lnTo>
                <a:lnTo>
                  <a:pt x="42" y="138"/>
                </a:lnTo>
                <a:lnTo>
                  <a:pt x="41" y="138"/>
                </a:lnTo>
                <a:lnTo>
                  <a:pt x="39" y="138"/>
                </a:lnTo>
                <a:lnTo>
                  <a:pt x="39" y="137"/>
                </a:lnTo>
                <a:lnTo>
                  <a:pt x="38" y="137"/>
                </a:lnTo>
                <a:lnTo>
                  <a:pt x="38" y="136"/>
                </a:lnTo>
                <a:lnTo>
                  <a:pt x="38" y="135"/>
                </a:lnTo>
                <a:lnTo>
                  <a:pt x="37" y="136"/>
                </a:lnTo>
                <a:lnTo>
                  <a:pt x="36" y="136"/>
                </a:lnTo>
                <a:lnTo>
                  <a:pt x="35" y="136"/>
                </a:lnTo>
                <a:lnTo>
                  <a:pt x="34" y="136"/>
                </a:lnTo>
                <a:lnTo>
                  <a:pt x="34" y="135"/>
                </a:lnTo>
                <a:lnTo>
                  <a:pt x="34" y="133"/>
                </a:lnTo>
                <a:lnTo>
                  <a:pt x="33" y="133"/>
                </a:lnTo>
                <a:lnTo>
                  <a:pt x="33" y="134"/>
                </a:lnTo>
                <a:lnTo>
                  <a:pt x="33" y="133"/>
                </a:lnTo>
                <a:lnTo>
                  <a:pt x="32" y="134"/>
                </a:lnTo>
                <a:lnTo>
                  <a:pt x="30" y="135"/>
                </a:lnTo>
                <a:lnTo>
                  <a:pt x="29" y="134"/>
                </a:lnTo>
                <a:lnTo>
                  <a:pt x="27" y="134"/>
                </a:lnTo>
                <a:lnTo>
                  <a:pt x="29" y="133"/>
                </a:lnTo>
                <a:lnTo>
                  <a:pt x="30" y="131"/>
                </a:lnTo>
                <a:lnTo>
                  <a:pt x="30" y="129"/>
                </a:lnTo>
                <a:lnTo>
                  <a:pt x="29" y="129"/>
                </a:lnTo>
                <a:lnTo>
                  <a:pt x="30" y="129"/>
                </a:lnTo>
                <a:lnTo>
                  <a:pt x="30" y="128"/>
                </a:lnTo>
                <a:lnTo>
                  <a:pt x="31" y="128"/>
                </a:lnTo>
                <a:lnTo>
                  <a:pt x="30" y="128"/>
                </a:lnTo>
                <a:lnTo>
                  <a:pt x="31" y="128"/>
                </a:lnTo>
                <a:lnTo>
                  <a:pt x="30" y="127"/>
                </a:lnTo>
                <a:lnTo>
                  <a:pt x="29" y="127"/>
                </a:lnTo>
                <a:lnTo>
                  <a:pt x="30" y="126"/>
                </a:lnTo>
                <a:lnTo>
                  <a:pt x="31" y="124"/>
                </a:lnTo>
                <a:lnTo>
                  <a:pt x="30" y="123"/>
                </a:lnTo>
                <a:lnTo>
                  <a:pt x="29" y="123"/>
                </a:lnTo>
                <a:lnTo>
                  <a:pt x="30" y="122"/>
                </a:lnTo>
                <a:lnTo>
                  <a:pt x="30" y="121"/>
                </a:lnTo>
                <a:lnTo>
                  <a:pt x="30" y="120"/>
                </a:lnTo>
                <a:lnTo>
                  <a:pt x="30" y="119"/>
                </a:lnTo>
                <a:lnTo>
                  <a:pt x="29" y="119"/>
                </a:lnTo>
                <a:lnTo>
                  <a:pt x="27" y="119"/>
                </a:lnTo>
                <a:lnTo>
                  <a:pt x="27" y="117"/>
                </a:lnTo>
                <a:lnTo>
                  <a:pt x="26" y="116"/>
                </a:lnTo>
                <a:lnTo>
                  <a:pt x="26" y="115"/>
                </a:lnTo>
                <a:lnTo>
                  <a:pt x="25" y="114"/>
                </a:lnTo>
                <a:lnTo>
                  <a:pt x="25" y="115"/>
                </a:lnTo>
                <a:lnTo>
                  <a:pt x="24" y="115"/>
                </a:lnTo>
                <a:lnTo>
                  <a:pt x="24" y="116"/>
                </a:lnTo>
                <a:lnTo>
                  <a:pt x="23" y="115"/>
                </a:lnTo>
                <a:lnTo>
                  <a:pt x="22" y="116"/>
                </a:lnTo>
                <a:lnTo>
                  <a:pt x="22" y="117"/>
                </a:lnTo>
                <a:lnTo>
                  <a:pt x="21" y="116"/>
                </a:lnTo>
                <a:lnTo>
                  <a:pt x="21" y="115"/>
                </a:lnTo>
                <a:lnTo>
                  <a:pt x="21" y="114"/>
                </a:lnTo>
                <a:lnTo>
                  <a:pt x="22" y="114"/>
                </a:lnTo>
                <a:lnTo>
                  <a:pt x="22" y="113"/>
                </a:lnTo>
                <a:lnTo>
                  <a:pt x="22" y="112"/>
                </a:lnTo>
                <a:lnTo>
                  <a:pt x="22" y="111"/>
                </a:lnTo>
                <a:lnTo>
                  <a:pt x="22" y="112"/>
                </a:lnTo>
                <a:lnTo>
                  <a:pt x="21" y="111"/>
                </a:lnTo>
                <a:lnTo>
                  <a:pt x="20" y="111"/>
                </a:lnTo>
                <a:lnTo>
                  <a:pt x="20" y="110"/>
                </a:lnTo>
                <a:lnTo>
                  <a:pt x="20" y="108"/>
                </a:lnTo>
                <a:lnTo>
                  <a:pt x="19" y="108"/>
                </a:lnTo>
                <a:lnTo>
                  <a:pt x="18" y="106"/>
                </a:lnTo>
                <a:lnTo>
                  <a:pt x="18" y="105"/>
                </a:lnTo>
                <a:lnTo>
                  <a:pt x="16" y="105"/>
                </a:lnTo>
                <a:lnTo>
                  <a:pt x="16" y="106"/>
                </a:lnTo>
                <a:lnTo>
                  <a:pt x="15" y="106"/>
                </a:lnTo>
                <a:lnTo>
                  <a:pt x="15" y="105"/>
                </a:lnTo>
                <a:lnTo>
                  <a:pt x="14" y="105"/>
                </a:lnTo>
                <a:lnTo>
                  <a:pt x="13" y="105"/>
                </a:lnTo>
                <a:lnTo>
                  <a:pt x="14" y="104"/>
                </a:lnTo>
                <a:lnTo>
                  <a:pt x="15" y="103"/>
                </a:lnTo>
                <a:lnTo>
                  <a:pt x="15" y="101"/>
                </a:lnTo>
                <a:lnTo>
                  <a:pt x="14" y="102"/>
                </a:lnTo>
                <a:lnTo>
                  <a:pt x="13" y="102"/>
                </a:lnTo>
                <a:lnTo>
                  <a:pt x="13" y="101"/>
                </a:lnTo>
                <a:lnTo>
                  <a:pt x="12" y="102"/>
                </a:lnTo>
                <a:lnTo>
                  <a:pt x="12" y="101"/>
                </a:lnTo>
                <a:lnTo>
                  <a:pt x="11" y="101"/>
                </a:lnTo>
                <a:lnTo>
                  <a:pt x="10" y="101"/>
                </a:lnTo>
                <a:lnTo>
                  <a:pt x="10" y="100"/>
                </a:lnTo>
                <a:lnTo>
                  <a:pt x="10" y="101"/>
                </a:lnTo>
                <a:lnTo>
                  <a:pt x="9" y="101"/>
                </a:lnTo>
                <a:lnTo>
                  <a:pt x="10" y="101"/>
                </a:lnTo>
                <a:lnTo>
                  <a:pt x="9" y="100"/>
                </a:lnTo>
                <a:lnTo>
                  <a:pt x="8" y="101"/>
                </a:lnTo>
                <a:lnTo>
                  <a:pt x="8" y="100"/>
                </a:lnTo>
                <a:lnTo>
                  <a:pt x="7" y="100"/>
                </a:lnTo>
                <a:lnTo>
                  <a:pt x="7" y="99"/>
                </a:lnTo>
                <a:lnTo>
                  <a:pt x="6" y="99"/>
                </a:lnTo>
                <a:lnTo>
                  <a:pt x="6" y="98"/>
                </a:lnTo>
                <a:lnTo>
                  <a:pt x="4" y="98"/>
                </a:lnTo>
                <a:lnTo>
                  <a:pt x="6" y="98"/>
                </a:lnTo>
                <a:lnTo>
                  <a:pt x="7" y="98"/>
                </a:lnTo>
                <a:lnTo>
                  <a:pt x="7" y="97"/>
                </a:lnTo>
                <a:lnTo>
                  <a:pt x="7" y="95"/>
                </a:lnTo>
                <a:lnTo>
                  <a:pt x="8" y="94"/>
                </a:lnTo>
                <a:lnTo>
                  <a:pt x="9" y="94"/>
                </a:lnTo>
                <a:lnTo>
                  <a:pt x="9" y="93"/>
                </a:lnTo>
                <a:lnTo>
                  <a:pt x="10" y="93"/>
                </a:lnTo>
                <a:lnTo>
                  <a:pt x="11" y="93"/>
                </a:lnTo>
                <a:lnTo>
                  <a:pt x="12" y="93"/>
                </a:lnTo>
                <a:lnTo>
                  <a:pt x="13" y="93"/>
                </a:lnTo>
                <a:lnTo>
                  <a:pt x="13" y="92"/>
                </a:lnTo>
                <a:lnTo>
                  <a:pt x="13" y="91"/>
                </a:lnTo>
                <a:lnTo>
                  <a:pt x="13" y="90"/>
                </a:lnTo>
                <a:lnTo>
                  <a:pt x="14" y="91"/>
                </a:lnTo>
                <a:lnTo>
                  <a:pt x="15" y="91"/>
                </a:lnTo>
                <a:lnTo>
                  <a:pt x="15" y="90"/>
                </a:lnTo>
                <a:lnTo>
                  <a:pt x="15" y="89"/>
                </a:lnTo>
                <a:lnTo>
                  <a:pt x="16" y="90"/>
                </a:lnTo>
                <a:lnTo>
                  <a:pt x="18" y="90"/>
                </a:lnTo>
                <a:lnTo>
                  <a:pt x="16" y="91"/>
                </a:lnTo>
                <a:lnTo>
                  <a:pt x="18" y="91"/>
                </a:lnTo>
                <a:lnTo>
                  <a:pt x="19" y="91"/>
                </a:lnTo>
                <a:lnTo>
                  <a:pt x="19" y="92"/>
                </a:lnTo>
                <a:lnTo>
                  <a:pt x="20" y="92"/>
                </a:lnTo>
                <a:lnTo>
                  <a:pt x="20" y="93"/>
                </a:lnTo>
                <a:lnTo>
                  <a:pt x="21" y="92"/>
                </a:lnTo>
                <a:lnTo>
                  <a:pt x="21" y="93"/>
                </a:lnTo>
                <a:lnTo>
                  <a:pt x="21" y="92"/>
                </a:lnTo>
                <a:lnTo>
                  <a:pt x="20" y="91"/>
                </a:lnTo>
                <a:lnTo>
                  <a:pt x="20" y="92"/>
                </a:lnTo>
                <a:lnTo>
                  <a:pt x="20" y="91"/>
                </a:lnTo>
                <a:lnTo>
                  <a:pt x="19" y="91"/>
                </a:lnTo>
                <a:lnTo>
                  <a:pt x="19" y="90"/>
                </a:lnTo>
                <a:lnTo>
                  <a:pt x="20" y="90"/>
                </a:lnTo>
                <a:lnTo>
                  <a:pt x="20" y="89"/>
                </a:lnTo>
                <a:lnTo>
                  <a:pt x="19" y="89"/>
                </a:lnTo>
                <a:lnTo>
                  <a:pt x="19" y="88"/>
                </a:lnTo>
                <a:lnTo>
                  <a:pt x="19" y="87"/>
                </a:lnTo>
                <a:lnTo>
                  <a:pt x="20" y="87"/>
                </a:lnTo>
                <a:lnTo>
                  <a:pt x="19" y="86"/>
                </a:lnTo>
                <a:lnTo>
                  <a:pt x="19" y="87"/>
                </a:lnTo>
                <a:lnTo>
                  <a:pt x="18" y="87"/>
                </a:lnTo>
                <a:lnTo>
                  <a:pt x="18" y="86"/>
                </a:lnTo>
                <a:lnTo>
                  <a:pt x="19" y="85"/>
                </a:lnTo>
                <a:lnTo>
                  <a:pt x="19" y="83"/>
                </a:lnTo>
                <a:lnTo>
                  <a:pt x="20" y="83"/>
                </a:lnTo>
                <a:lnTo>
                  <a:pt x="20" y="82"/>
                </a:lnTo>
                <a:lnTo>
                  <a:pt x="21" y="82"/>
                </a:lnTo>
                <a:lnTo>
                  <a:pt x="22" y="82"/>
                </a:lnTo>
                <a:lnTo>
                  <a:pt x="22" y="83"/>
                </a:lnTo>
                <a:lnTo>
                  <a:pt x="23" y="82"/>
                </a:lnTo>
                <a:lnTo>
                  <a:pt x="24" y="81"/>
                </a:lnTo>
                <a:lnTo>
                  <a:pt x="23" y="81"/>
                </a:lnTo>
                <a:lnTo>
                  <a:pt x="24" y="81"/>
                </a:lnTo>
                <a:lnTo>
                  <a:pt x="24" y="80"/>
                </a:lnTo>
                <a:lnTo>
                  <a:pt x="24" y="79"/>
                </a:lnTo>
                <a:lnTo>
                  <a:pt x="23" y="78"/>
                </a:lnTo>
                <a:lnTo>
                  <a:pt x="22" y="77"/>
                </a:lnTo>
                <a:lnTo>
                  <a:pt x="21" y="77"/>
                </a:lnTo>
                <a:lnTo>
                  <a:pt x="21" y="76"/>
                </a:lnTo>
                <a:lnTo>
                  <a:pt x="20" y="75"/>
                </a:lnTo>
                <a:lnTo>
                  <a:pt x="20" y="74"/>
                </a:lnTo>
                <a:lnTo>
                  <a:pt x="19" y="72"/>
                </a:lnTo>
                <a:lnTo>
                  <a:pt x="18" y="74"/>
                </a:lnTo>
                <a:lnTo>
                  <a:pt x="16" y="72"/>
                </a:lnTo>
                <a:lnTo>
                  <a:pt x="16" y="71"/>
                </a:lnTo>
                <a:lnTo>
                  <a:pt x="15" y="71"/>
                </a:lnTo>
                <a:lnTo>
                  <a:pt x="15" y="70"/>
                </a:lnTo>
                <a:lnTo>
                  <a:pt x="15" y="69"/>
                </a:lnTo>
                <a:lnTo>
                  <a:pt x="15" y="68"/>
                </a:lnTo>
                <a:lnTo>
                  <a:pt x="15" y="67"/>
                </a:lnTo>
                <a:lnTo>
                  <a:pt x="15" y="66"/>
                </a:lnTo>
                <a:lnTo>
                  <a:pt x="15" y="65"/>
                </a:lnTo>
                <a:lnTo>
                  <a:pt x="14" y="65"/>
                </a:lnTo>
                <a:lnTo>
                  <a:pt x="13" y="64"/>
                </a:lnTo>
                <a:lnTo>
                  <a:pt x="13" y="65"/>
                </a:lnTo>
                <a:lnTo>
                  <a:pt x="12" y="66"/>
                </a:lnTo>
                <a:lnTo>
                  <a:pt x="12" y="65"/>
                </a:lnTo>
                <a:lnTo>
                  <a:pt x="12" y="64"/>
                </a:lnTo>
                <a:lnTo>
                  <a:pt x="11" y="65"/>
                </a:lnTo>
                <a:lnTo>
                  <a:pt x="11" y="66"/>
                </a:lnTo>
                <a:lnTo>
                  <a:pt x="12" y="67"/>
                </a:lnTo>
                <a:lnTo>
                  <a:pt x="12" y="68"/>
                </a:lnTo>
                <a:lnTo>
                  <a:pt x="11" y="67"/>
                </a:lnTo>
                <a:lnTo>
                  <a:pt x="10" y="68"/>
                </a:lnTo>
                <a:lnTo>
                  <a:pt x="9" y="68"/>
                </a:lnTo>
                <a:lnTo>
                  <a:pt x="8" y="68"/>
                </a:lnTo>
                <a:lnTo>
                  <a:pt x="7" y="68"/>
                </a:lnTo>
                <a:lnTo>
                  <a:pt x="6" y="67"/>
                </a:lnTo>
                <a:lnTo>
                  <a:pt x="4" y="67"/>
                </a:lnTo>
                <a:lnTo>
                  <a:pt x="4" y="68"/>
                </a:lnTo>
                <a:lnTo>
                  <a:pt x="2" y="66"/>
                </a:lnTo>
                <a:lnTo>
                  <a:pt x="2" y="63"/>
                </a:lnTo>
                <a:lnTo>
                  <a:pt x="0" y="60"/>
                </a:lnTo>
                <a:lnTo>
                  <a:pt x="0" y="59"/>
                </a:lnTo>
                <a:lnTo>
                  <a:pt x="0" y="58"/>
                </a:lnTo>
                <a:lnTo>
                  <a:pt x="0" y="57"/>
                </a:lnTo>
                <a:lnTo>
                  <a:pt x="1" y="56"/>
                </a:lnTo>
                <a:lnTo>
                  <a:pt x="2" y="56"/>
                </a:lnTo>
                <a:lnTo>
                  <a:pt x="2" y="55"/>
                </a:lnTo>
                <a:lnTo>
                  <a:pt x="3" y="54"/>
                </a:lnTo>
                <a:lnTo>
                  <a:pt x="7" y="53"/>
                </a:lnTo>
                <a:lnTo>
                  <a:pt x="8" y="53"/>
                </a:lnTo>
                <a:lnTo>
                  <a:pt x="9" y="52"/>
                </a:lnTo>
                <a:lnTo>
                  <a:pt x="10" y="53"/>
                </a:lnTo>
                <a:lnTo>
                  <a:pt x="11" y="52"/>
                </a:lnTo>
                <a:lnTo>
                  <a:pt x="11" y="51"/>
                </a:lnTo>
                <a:lnTo>
                  <a:pt x="12" y="51"/>
                </a:lnTo>
                <a:lnTo>
                  <a:pt x="12" y="52"/>
                </a:lnTo>
                <a:lnTo>
                  <a:pt x="13" y="52"/>
                </a:lnTo>
                <a:lnTo>
                  <a:pt x="13" y="51"/>
                </a:lnTo>
                <a:lnTo>
                  <a:pt x="13" y="52"/>
                </a:lnTo>
                <a:lnTo>
                  <a:pt x="12" y="52"/>
                </a:lnTo>
                <a:lnTo>
                  <a:pt x="12" y="51"/>
                </a:lnTo>
                <a:lnTo>
                  <a:pt x="13" y="51"/>
                </a:lnTo>
                <a:lnTo>
                  <a:pt x="13" y="49"/>
                </a:lnTo>
                <a:lnTo>
                  <a:pt x="14" y="47"/>
                </a:lnTo>
                <a:lnTo>
                  <a:pt x="15" y="47"/>
                </a:lnTo>
                <a:lnTo>
                  <a:pt x="14" y="45"/>
                </a:lnTo>
                <a:lnTo>
                  <a:pt x="14" y="44"/>
                </a:lnTo>
                <a:lnTo>
                  <a:pt x="14" y="43"/>
                </a:lnTo>
                <a:lnTo>
                  <a:pt x="13" y="42"/>
                </a:lnTo>
                <a:lnTo>
                  <a:pt x="13" y="40"/>
                </a:lnTo>
                <a:lnTo>
                  <a:pt x="14" y="40"/>
                </a:lnTo>
                <a:lnTo>
                  <a:pt x="15" y="40"/>
                </a:lnTo>
                <a:lnTo>
                  <a:pt x="16" y="37"/>
                </a:lnTo>
                <a:lnTo>
                  <a:pt x="18" y="37"/>
                </a:lnTo>
                <a:lnTo>
                  <a:pt x="20" y="36"/>
                </a:lnTo>
                <a:lnTo>
                  <a:pt x="20" y="35"/>
                </a:lnTo>
                <a:lnTo>
                  <a:pt x="21" y="34"/>
                </a:lnTo>
                <a:lnTo>
                  <a:pt x="21" y="33"/>
                </a:lnTo>
                <a:lnTo>
                  <a:pt x="22" y="32"/>
                </a:lnTo>
                <a:lnTo>
                  <a:pt x="22" y="33"/>
                </a:lnTo>
                <a:lnTo>
                  <a:pt x="23" y="34"/>
                </a:lnTo>
                <a:lnTo>
                  <a:pt x="29" y="30"/>
                </a:lnTo>
                <a:lnTo>
                  <a:pt x="27" y="27"/>
                </a:lnTo>
                <a:lnTo>
                  <a:pt x="27" y="26"/>
                </a:lnTo>
                <a:lnTo>
                  <a:pt x="27" y="25"/>
                </a:lnTo>
                <a:lnTo>
                  <a:pt x="26" y="25"/>
                </a:lnTo>
                <a:lnTo>
                  <a:pt x="29" y="24"/>
                </a:lnTo>
                <a:lnTo>
                  <a:pt x="30" y="23"/>
                </a:lnTo>
                <a:lnTo>
                  <a:pt x="31" y="23"/>
                </a:lnTo>
                <a:lnTo>
                  <a:pt x="32" y="22"/>
                </a:lnTo>
                <a:lnTo>
                  <a:pt x="32" y="21"/>
                </a:lnTo>
                <a:lnTo>
                  <a:pt x="32" y="20"/>
                </a:lnTo>
                <a:lnTo>
                  <a:pt x="33" y="20"/>
                </a:lnTo>
                <a:lnTo>
                  <a:pt x="34" y="20"/>
                </a:lnTo>
                <a:lnTo>
                  <a:pt x="35" y="21"/>
                </a:lnTo>
                <a:lnTo>
                  <a:pt x="36" y="22"/>
                </a:lnTo>
                <a:lnTo>
                  <a:pt x="37" y="23"/>
                </a:lnTo>
                <a:lnTo>
                  <a:pt x="36" y="24"/>
                </a:lnTo>
                <a:lnTo>
                  <a:pt x="35" y="25"/>
                </a:lnTo>
                <a:lnTo>
                  <a:pt x="34" y="26"/>
                </a:lnTo>
                <a:lnTo>
                  <a:pt x="33" y="27"/>
                </a:lnTo>
                <a:lnTo>
                  <a:pt x="33" y="29"/>
                </a:lnTo>
                <a:lnTo>
                  <a:pt x="36" y="32"/>
                </a:lnTo>
                <a:lnTo>
                  <a:pt x="37" y="34"/>
                </a:lnTo>
                <a:lnTo>
                  <a:pt x="38" y="35"/>
                </a:lnTo>
                <a:lnTo>
                  <a:pt x="39" y="34"/>
                </a:lnTo>
                <a:lnTo>
                  <a:pt x="41" y="35"/>
                </a:lnTo>
                <a:lnTo>
                  <a:pt x="42" y="35"/>
                </a:lnTo>
                <a:lnTo>
                  <a:pt x="41" y="40"/>
                </a:lnTo>
                <a:lnTo>
                  <a:pt x="41" y="41"/>
                </a:lnTo>
                <a:lnTo>
                  <a:pt x="41" y="42"/>
                </a:lnTo>
                <a:lnTo>
                  <a:pt x="39" y="42"/>
                </a:lnTo>
                <a:lnTo>
                  <a:pt x="39" y="43"/>
                </a:lnTo>
                <a:lnTo>
                  <a:pt x="39" y="44"/>
                </a:lnTo>
                <a:lnTo>
                  <a:pt x="38" y="44"/>
                </a:lnTo>
                <a:lnTo>
                  <a:pt x="38" y="45"/>
                </a:lnTo>
                <a:lnTo>
                  <a:pt x="37" y="46"/>
                </a:lnTo>
                <a:lnTo>
                  <a:pt x="36" y="46"/>
                </a:lnTo>
                <a:lnTo>
                  <a:pt x="37" y="47"/>
                </a:lnTo>
                <a:lnTo>
                  <a:pt x="37" y="48"/>
                </a:lnTo>
                <a:lnTo>
                  <a:pt x="38" y="48"/>
                </a:lnTo>
                <a:lnTo>
                  <a:pt x="38" y="49"/>
                </a:lnTo>
                <a:lnTo>
                  <a:pt x="39" y="49"/>
                </a:lnTo>
                <a:lnTo>
                  <a:pt x="39" y="51"/>
                </a:lnTo>
                <a:lnTo>
                  <a:pt x="41" y="51"/>
                </a:lnTo>
                <a:lnTo>
                  <a:pt x="41" y="52"/>
                </a:lnTo>
                <a:lnTo>
                  <a:pt x="39" y="52"/>
                </a:lnTo>
                <a:lnTo>
                  <a:pt x="41" y="52"/>
                </a:lnTo>
                <a:lnTo>
                  <a:pt x="41" y="53"/>
                </a:lnTo>
                <a:lnTo>
                  <a:pt x="39" y="54"/>
                </a:lnTo>
                <a:lnTo>
                  <a:pt x="41" y="54"/>
                </a:lnTo>
                <a:lnTo>
                  <a:pt x="42" y="54"/>
                </a:lnTo>
                <a:lnTo>
                  <a:pt x="41" y="53"/>
                </a:lnTo>
                <a:lnTo>
                  <a:pt x="42" y="53"/>
                </a:lnTo>
                <a:lnTo>
                  <a:pt x="42" y="52"/>
                </a:lnTo>
                <a:lnTo>
                  <a:pt x="43" y="53"/>
                </a:lnTo>
                <a:lnTo>
                  <a:pt x="43" y="52"/>
                </a:lnTo>
                <a:lnTo>
                  <a:pt x="44" y="52"/>
                </a:lnTo>
                <a:lnTo>
                  <a:pt x="44" y="53"/>
                </a:lnTo>
                <a:lnTo>
                  <a:pt x="44" y="52"/>
                </a:lnTo>
                <a:lnTo>
                  <a:pt x="45" y="53"/>
                </a:lnTo>
                <a:lnTo>
                  <a:pt x="46" y="53"/>
                </a:lnTo>
                <a:lnTo>
                  <a:pt x="47" y="52"/>
                </a:lnTo>
                <a:lnTo>
                  <a:pt x="47" y="53"/>
                </a:lnTo>
                <a:lnTo>
                  <a:pt x="48" y="52"/>
                </a:lnTo>
                <a:lnTo>
                  <a:pt x="49" y="51"/>
                </a:lnTo>
                <a:lnTo>
                  <a:pt x="49" y="52"/>
                </a:lnTo>
                <a:lnTo>
                  <a:pt x="50" y="52"/>
                </a:lnTo>
                <a:lnTo>
                  <a:pt x="52" y="52"/>
                </a:lnTo>
                <a:lnTo>
                  <a:pt x="52" y="51"/>
                </a:lnTo>
                <a:lnTo>
                  <a:pt x="52" y="48"/>
                </a:lnTo>
                <a:lnTo>
                  <a:pt x="52" y="47"/>
                </a:lnTo>
                <a:lnTo>
                  <a:pt x="52" y="46"/>
                </a:lnTo>
                <a:lnTo>
                  <a:pt x="53" y="46"/>
                </a:lnTo>
                <a:lnTo>
                  <a:pt x="53" y="45"/>
                </a:lnTo>
                <a:lnTo>
                  <a:pt x="53" y="44"/>
                </a:lnTo>
                <a:lnTo>
                  <a:pt x="53" y="43"/>
                </a:lnTo>
                <a:lnTo>
                  <a:pt x="52" y="43"/>
                </a:lnTo>
                <a:lnTo>
                  <a:pt x="53" y="42"/>
                </a:lnTo>
                <a:lnTo>
                  <a:pt x="54" y="42"/>
                </a:lnTo>
                <a:lnTo>
                  <a:pt x="55" y="42"/>
                </a:lnTo>
                <a:lnTo>
                  <a:pt x="56" y="41"/>
                </a:lnTo>
                <a:lnTo>
                  <a:pt x="57" y="42"/>
                </a:lnTo>
                <a:lnTo>
                  <a:pt x="58" y="41"/>
                </a:lnTo>
                <a:lnTo>
                  <a:pt x="58" y="42"/>
                </a:lnTo>
                <a:lnTo>
                  <a:pt x="59" y="43"/>
                </a:lnTo>
                <a:lnTo>
                  <a:pt x="59" y="44"/>
                </a:lnTo>
                <a:lnTo>
                  <a:pt x="60" y="44"/>
                </a:lnTo>
                <a:lnTo>
                  <a:pt x="60" y="45"/>
                </a:lnTo>
                <a:lnTo>
                  <a:pt x="61" y="45"/>
                </a:lnTo>
                <a:lnTo>
                  <a:pt x="61" y="46"/>
                </a:lnTo>
                <a:lnTo>
                  <a:pt x="62" y="46"/>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799" name="Pendler_Freiberg_Polen"/>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solidFill>
            <a:srgbClr val="C3D6AB"/>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800" name="Freeform 50"/>
          <xdr:cNvSpPr>
            <a:spLocks/>
          </xdr:cNvSpPr>
        </xdr:nvSpPr>
        <xdr:spPr bwMode="auto">
          <a:xfrm>
            <a:off x="190" y="312"/>
            <a:ext cx="267" cy="239"/>
          </a:xfrm>
          <a:custGeom>
            <a:avLst/>
            <a:gdLst>
              <a:gd name="T0" fmla="*/ 219 w 267"/>
              <a:gd name="T1" fmla="*/ 227 h 239"/>
              <a:gd name="T2" fmla="*/ 208 w 267"/>
              <a:gd name="T3" fmla="*/ 220 h 239"/>
              <a:gd name="T4" fmla="*/ 196 w 267"/>
              <a:gd name="T5" fmla="*/ 204 h 239"/>
              <a:gd name="T6" fmla="*/ 186 w 267"/>
              <a:gd name="T7" fmla="*/ 194 h 239"/>
              <a:gd name="T8" fmla="*/ 169 w 267"/>
              <a:gd name="T9" fmla="*/ 196 h 239"/>
              <a:gd name="T10" fmla="*/ 154 w 267"/>
              <a:gd name="T11" fmla="*/ 183 h 239"/>
              <a:gd name="T12" fmla="*/ 134 w 267"/>
              <a:gd name="T13" fmla="*/ 188 h 239"/>
              <a:gd name="T14" fmla="*/ 123 w 267"/>
              <a:gd name="T15" fmla="*/ 183 h 239"/>
              <a:gd name="T16" fmla="*/ 109 w 267"/>
              <a:gd name="T17" fmla="*/ 169 h 239"/>
              <a:gd name="T18" fmla="*/ 99 w 267"/>
              <a:gd name="T19" fmla="*/ 156 h 239"/>
              <a:gd name="T20" fmla="*/ 95 w 267"/>
              <a:gd name="T21" fmla="*/ 143 h 239"/>
              <a:gd name="T22" fmla="*/ 85 w 267"/>
              <a:gd name="T23" fmla="*/ 141 h 239"/>
              <a:gd name="T24" fmla="*/ 70 w 267"/>
              <a:gd name="T25" fmla="*/ 139 h 239"/>
              <a:gd name="T26" fmla="*/ 54 w 267"/>
              <a:gd name="T27" fmla="*/ 144 h 239"/>
              <a:gd name="T28" fmla="*/ 41 w 267"/>
              <a:gd name="T29" fmla="*/ 149 h 239"/>
              <a:gd name="T30" fmla="*/ 26 w 267"/>
              <a:gd name="T31" fmla="*/ 139 h 239"/>
              <a:gd name="T32" fmla="*/ 15 w 267"/>
              <a:gd name="T33" fmla="*/ 136 h 239"/>
              <a:gd name="T34" fmla="*/ 3 w 267"/>
              <a:gd name="T35" fmla="*/ 124 h 239"/>
              <a:gd name="T36" fmla="*/ 4 w 267"/>
              <a:gd name="T37" fmla="*/ 108 h 239"/>
              <a:gd name="T38" fmla="*/ 31 w 267"/>
              <a:gd name="T39" fmla="*/ 98 h 239"/>
              <a:gd name="T40" fmla="*/ 26 w 267"/>
              <a:gd name="T41" fmla="*/ 83 h 239"/>
              <a:gd name="T42" fmla="*/ 26 w 267"/>
              <a:gd name="T43" fmla="*/ 66 h 239"/>
              <a:gd name="T44" fmla="*/ 43 w 267"/>
              <a:gd name="T45" fmla="*/ 57 h 239"/>
              <a:gd name="T46" fmla="*/ 57 w 267"/>
              <a:gd name="T47" fmla="*/ 59 h 239"/>
              <a:gd name="T48" fmla="*/ 67 w 267"/>
              <a:gd name="T49" fmla="*/ 54 h 239"/>
              <a:gd name="T50" fmla="*/ 64 w 267"/>
              <a:gd name="T51" fmla="*/ 43 h 239"/>
              <a:gd name="T52" fmla="*/ 59 w 267"/>
              <a:gd name="T53" fmla="*/ 32 h 239"/>
              <a:gd name="T54" fmla="*/ 65 w 267"/>
              <a:gd name="T55" fmla="*/ 18 h 239"/>
              <a:gd name="T56" fmla="*/ 82 w 267"/>
              <a:gd name="T57" fmla="*/ 7 h 239"/>
              <a:gd name="T58" fmla="*/ 104 w 267"/>
              <a:gd name="T59" fmla="*/ 14 h 239"/>
              <a:gd name="T60" fmla="*/ 119 w 267"/>
              <a:gd name="T61" fmla="*/ 10 h 239"/>
              <a:gd name="T62" fmla="*/ 130 w 267"/>
              <a:gd name="T63" fmla="*/ 4 h 239"/>
              <a:gd name="T64" fmla="*/ 144 w 267"/>
              <a:gd name="T65" fmla="*/ 6 h 239"/>
              <a:gd name="T66" fmla="*/ 146 w 267"/>
              <a:gd name="T67" fmla="*/ 17 h 239"/>
              <a:gd name="T68" fmla="*/ 153 w 267"/>
              <a:gd name="T69" fmla="*/ 26 h 239"/>
              <a:gd name="T70" fmla="*/ 157 w 267"/>
              <a:gd name="T71" fmla="*/ 32 h 239"/>
              <a:gd name="T72" fmla="*/ 157 w 267"/>
              <a:gd name="T73" fmla="*/ 40 h 239"/>
              <a:gd name="T74" fmla="*/ 153 w 267"/>
              <a:gd name="T75" fmla="*/ 49 h 239"/>
              <a:gd name="T76" fmla="*/ 158 w 267"/>
              <a:gd name="T77" fmla="*/ 52 h 239"/>
              <a:gd name="T78" fmla="*/ 160 w 267"/>
              <a:gd name="T79" fmla="*/ 67 h 239"/>
              <a:gd name="T80" fmla="*/ 163 w 267"/>
              <a:gd name="T81" fmla="*/ 72 h 239"/>
              <a:gd name="T82" fmla="*/ 157 w 267"/>
              <a:gd name="T83" fmla="*/ 83 h 239"/>
              <a:gd name="T84" fmla="*/ 169 w 267"/>
              <a:gd name="T85" fmla="*/ 80 h 239"/>
              <a:gd name="T86" fmla="*/ 182 w 267"/>
              <a:gd name="T87" fmla="*/ 74 h 239"/>
              <a:gd name="T88" fmla="*/ 199 w 267"/>
              <a:gd name="T89" fmla="*/ 76 h 239"/>
              <a:gd name="T90" fmla="*/ 208 w 267"/>
              <a:gd name="T91" fmla="*/ 80 h 239"/>
              <a:gd name="T92" fmla="*/ 209 w 267"/>
              <a:gd name="T93" fmla="*/ 86 h 239"/>
              <a:gd name="T94" fmla="*/ 209 w 267"/>
              <a:gd name="T95" fmla="*/ 99 h 239"/>
              <a:gd name="T96" fmla="*/ 215 w 267"/>
              <a:gd name="T97" fmla="*/ 102 h 239"/>
              <a:gd name="T98" fmla="*/ 208 w 267"/>
              <a:gd name="T99" fmla="*/ 109 h 239"/>
              <a:gd name="T100" fmla="*/ 211 w 267"/>
              <a:gd name="T101" fmla="*/ 117 h 239"/>
              <a:gd name="T102" fmla="*/ 214 w 267"/>
              <a:gd name="T103" fmla="*/ 127 h 239"/>
              <a:gd name="T104" fmla="*/ 223 w 267"/>
              <a:gd name="T105" fmla="*/ 136 h 239"/>
              <a:gd name="T106" fmla="*/ 226 w 267"/>
              <a:gd name="T107" fmla="*/ 152 h 239"/>
              <a:gd name="T108" fmla="*/ 241 w 267"/>
              <a:gd name="T109" fmla="*/ 163 h 239"/>
              <a:gd name="T110" fmla="*/ 242 w 267"/>
              <a:gd name="T111" fmla="*/ 171 h 239"/>
              <a:gd name="T112" fmla="*/ 251 w 267"/>
              <a:gd name="T113" fmla="*/ 180 h 239"/>
              <a:gd name="T114" fmla="*/ 266 w 267"/>
              <a:gd name="T115" fmla="*/ 197 h 239"/>
              <a:gd name="T116" fmla="*/ 256 w 267"/>
              <a:gd name="T117" fmla="*/ 205 h 239"/>
              <a:gd name="T118" fmla="*/ 242 w 267"/>
              <a:gd name="T119" fmla="*/ 205 h 239"/>
              <a:gd name="T120" fmla="*/ 240 w 267"/>
              <a:gd name="T121" fmla="*/ 215 h 239"/>
              <a:gd name="T122" fmla="*/ 236 w 267"/>
              <a:gd name="T123" fmla="*/ 225 h 239"/>
              <a:gd name="T124" fmla="*/ 236 w 267"/>
              <a:gd name="T125" fmla="*/ 236 h 239"/>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60000 65536"/>
              <a:gd name="T187" fmla="*/ 0 60000 65536"/>
              <a:gd name="T188" fmla="*/ 0 60000 65536"/>
            </a:gdLst>
            <a:ahLst/>
            <a:cxnLst>
              <a:cxn ang="T126">
                <a:pos x="T0" y="T1"/>
              </a:cxn>
              <a:cxn ang="T127">
                <a:pos x="T2" y="T3"/>
              </a:cxn>
              <a:cxn ang="T128">
                <a:pos x="T4" y="T5"/>
              </a:cxn>
              <a:cxn ang="T129">
                <a:pos x="T6" y="T7"/>
              </a:cxn>
              <a:cxn ang="T130">
                <a:pos x="T8" y="T9"/>
              </a:cxn>
              <a:cxn ang="T131">
                <a:pos x="T10" y="T11"/>
              </a:cxn>
              <a:cxn ang="T132">
                <a:pos x="T12" y="T13"/>
              </a:cxn>
              <a:cxn ang="T133">
                <a:pos x="T14" y="T15"/>
              </a:cxn>
              <a:cxn ang="T134">
                <a:pos x="T16" y="T17"/>
              </a:cxn>
              <a:cxn ang="T135">
                <a:pos x="T18" y="T19"/>
              </a:cxn>
              <a:cxn ang="T136">
                <a:pos x="T20" y="T21"/>
              </a:cxn>
              <a:cxn ang="T137">
                <a:pos x="T22" y="T23"/>
              </a:cxn>
              <a:cxn ang="T138">
                <a:pos x="T24" y="T25"/>
              </a:cxn>
              <a:cxn ang="T139">
                <a:pos x="T26" y="T27"/>
              </a:cxn>
              <a:cxn ang="T140">
                <a:pos x="T28" y="T29"/>
              </a:cxn>
              <a:cxn ang="T141">
                <a:pos x="T30" y="T31"/>
              </a:cxn>
              <a:cxn ang="T142">
                <a:pos x="T32" y="T33"/>
              </a:cxn>
              <a:cxn ang="T143">
                <a:pos x="T34" y="T35"/>
              </a:cxn>
              <a:cxn ang="T144">
                <a:pos x="T36" y="T37"/>
              </a:cxn>
              <a:cxn ang="T145">
                <a:pos x="T38" y="T39"/>
              </a:cxn>
              <a:cxn ang="T146">
                <a:pos x="T40" y="T41"/>
              </a:cxn>
              <a:cxn ang="T147">
                <a:pos x="T42" y="T43"/>
              </a:cxn>
              <a:cxn ang="T148">
                <a:pos x="T44" y="T45"/>
              </a:cxn>
              <a:cxn ang="T149">
                <a:pos x="T46" y="T47"/>
              </a:cxn>
              <a:cxn ang="T150">
                <a:pos x="T48" y="T49"/>
              </a:cxn>
              <a:cxn ang="T151">
                <a:pos x="T50" y="T51"/>
              </a:cxn>
              <a:cxn ang="T152">
                <a:pos x="T52" y="T53"/>
              </a:cxn>
              <a:cxn ang="T153">
                <a:pos x="T54" y="T55"/>
              </a:cxn>
              <a:cxn ang="T154">
                <a:pos x="T56" y="T57"/>
              </a:cxn>
              <a:cxn ang="T155">
                <a:pos x="T58" y="T59"/>
              </a:cxn>
              <a:cxn ang="T156">
                <a:pos x="T60" y="T61"/>
              </a:cxn>
              <a:cxn ang="T157">
                <a:pos x="T62" y="T63"/>
              </a:cxn>
              <a:cxn ang="T158">
                <a:pos x="T64" y="T65"/>
              </a:cxn>
              <a:cxn ang="T159">
                <a:pos x="T66" y="T67"/>
              </a:cxn>
              <a:cxn ang="T160">
                <a:pos x="T68" y="T69"/>
              </a:cxn>
              <a:cxn ang="T161">
                <a:pos x="T70" y="T71"/>
              </a:cxn>
              <a:cxn ang="T162">
                <a:pos x="T72" y="T73"/>
              </a:cxn>
              <a:cxn ang="T163">
                <a:pos x="T74" y="T75"/>
              </a:cxn>
              <a:cxn ang="T164">
                <a:pos x="T76" y="T77"/>
              </a:cxn>
              <a:cxn ang="T165">
                <a:pos x="T78" y="T79"/>
              </a:cxn>
              <a:cxn ang="T166">
                <a:pos x="T80" y="T81"/>
              </a:cxn>
              <a:cxn ang="T167">
                <a:pos x="T82" y="T83"/>
              </a:cxn>
              <a:cxn ang="T168">
                <a:pos x="T84" y="T85"/>
              </a:cxn>
              <a:cxn ang="T169">
                <a:pos x="T86" y="T87"/>
              </a:cxn>
              <a:cxn ang="T170">
                <a:pos x="T88" y="T89"/>
              </a:cxn>
              <a:cxn ang="T171">
                <a:pos x="T90" y="T91"/>
              </a:cxn>
              <a:cxn ang="T172">
                <a:pos x="T92" y="T93"/>
              </a:cxn>
              <a:cxn ang="T173">
                <a:pos x="T94" y="T95"/>
              </a:cxn>
              <a:cxn ang="T174">
                <a:pos x="T96" y="T97"/>
              </a:cxn>
              <a:cxn ang="T175">
                <a:pos x="T98" y="T99"/>
              </a:cxn>
              <a:cxn ang="T176">
                <a:pos x="T100" y="T101"/>
              </a:cxn>
              <a:cxn ang="T177">
                <a:pos x="T102" y="T103"/>
              </a:cxn>
              <a:cxn ang="T178">
                <a:pos x="T104" y="T105"/>
              </a:cxn>
              <a:cxn ang="T179">
                <a:pos x="T106" y="T107"/>
              </a:cxn>
              <a:cxn ang="T180">
                <a:pos x="T108" y="T109"/>
              </a:cxn>
              <a:cxn ang="T181">
                <a:pos x="T110" y="T111"/>
              </a:cxn>
              <a:cxn ang="T182">
                <a:pos x="T112" y="T113"/>
              </a:cxn>
              <a:cxn ang="T183">
                <a:pos x="T114" y="T115"/>
              </a:cxn>
              <a:cxn ang="T184">
                <a:pos x="T116" y="T117"/>
              </a:cxn>
              <a:cxn ang="T185">
                <a:pos x="T118" y="T119"/>
              </a:cxn>
              <a:cxn ang="T186">
                <a:pos x="T120" y="T121"/>
              </a:cxn>
              <a:cxn ang="T187">
                <a:pos x="T122" y="T123"/>
              </a:cxn>
              <a:cxn ang="T188">
                <a:pos x="T124" y="T125"/>
              </a:cxn>
            </a:cxnLst>
            <a:rect l="0" t="0" r="r" b="b"/>
            <a:pathLst>
              <a:path w="267" h="239">
                <a:moveTo>
                  <a:pt x="230" y="239"/>
                </a:moveTo>
                <a:lnTo>
                  <a:pt x="229" y="237"/>
                </a:lnTo>
                <a:lnTo>
                  <a:pt x="226" y="235"/>
                </a:lnTo>
                <a:lnTo>
                  <a:pt x="225" y="234"/>
                </a:lnTo>
                <a:lnTo>
                  <a:pt x="226" y="234"/>
                </a:lnTo>
                <a:lnTo>
                  <a:pt x="226" y="231"/>
                </a:lnTo>
                <a:lnTo>
                  <a:pt x="228" y="230"/>
                </a:lnTo>
                <a:lnTo>
                  <a:pt x="226" y="230"/>
                </a:lnTo>
                <a:lnTo>
                  <a:pt x="226" y="231"/>
                </a:lnTo>
                <a:lnTo>
                  <a:pt x="224" y="231"/>
                </a:lnTo>
                <a:lnTo>
                  <a:pt x="222" y="230"/>
                </a:lnTo>
                <a:lnTo>
                  <a:pt x="220" y="229"/>
                </a:lnTo>
                <a:lnTo>
                  <a:pt x="220" y="227"/>
                </a:lnTo>
                <a:lnTo>
                  <a:pt x="219" y="227"/>
                </a:lnTo>
                <a:lnTo>
                  <a:pt x="219" y="228"/>
                </a:lnTo>
                <a:lnTo>
                  <a:pt x="217" y="226"/>
                </a:lnTo>
                <a:lnTo>
                  <a:pt x="215" y="227"/>
                </a:lnTo>
                <a:lnTo>
                  <a:pt x="214" y="227"/>
                </a:lnTo>
                <a:lnTo>
                  <a:pt x="212" y="226"/>
                </a:lnTo>
                <a:lnTo>
                  <a:pt x="211" y="226"/>
                </a:lnTo>
                <a:lnTo>
                  <a:pt x="211" y="225"/>
                </a:lnTo>
                <a:lnTo>
                  <a:pt x="211" y="224"/>
                </a:lnTo>
                <a:lnTo>
                  <a:pt x="212" y="223"/>
                </a:lnTo>
                <a:lnTo>
                  <a:pt x="211" y="223"/>
                </a:lnTo>
                <a:lnTo>
                  <a:pt x="211" y="222"/>
                </a:lnTo>
                <a:lnTo>
                  <a:pt x="211" y="220"/>
                </a:lnTo>
                <a:lnTo>
                  <a:pt x="210" y="220"/>
                </a:lnTo>
                <a:lnTo>
                  <a:pt x="208" y="220"/>
                </a:lnTo>
                <a:lnTo>
                  <a:pt x="209" y="220"/>
                </a:lnTo>
                <a:lnTo>
                  <a:pt x="209" y="219"/>
                </a:lnTo>
                <a:lnTo>
                  <a:pt x="209" y="218"/>
                </a:lnTo>
                <a:lnTo>
                  <a:pt x="208" y="217"/>
                </a:lnTo>
                <a:lnTo>
                  <a:pt x="207" y="217"/>
                </a:lnTo>
                <a:lnTo>
                  <a:pt x="206" y="218"/>
                </a:lnTo>
                <a:lnTo>
                  <a:pt x="204" y="217"/>
                </a:lnTo>
                <a:lnTo>
                  <a:pt x="202" y="213"/>
                </a:lnTo>
                <a:lnTo>
                  <a:pt x="200" y="211"/>
                </a:lnTo>
                <a:lnTo>
                  <a:pt x="198" y="208"/>
                </a:lnTo>
                <a:lnTo>
                  <a:pt x="197" y="208"/>
                </a:lnTo>
                <a:lnTo>
                  <a:pt x="196" y="206"/>
                </a:lnTo>
                <a:lnTo>
                  <a:pt x="196" y="205"/>
                </a:lnTo>
                <a:lnTo>
                  <a:pt x="196" y="204"/>
                </a:lnTo>
                <a:lnTo>
                  <a:pt x="196" y="201"/>
                </a:lnTo>
                <a:lnTo>
                  <a:pt x="195" y="198"/>
                </a:lnTo>
                <a:lnTo>
                  <a:pt x="197" y="200"/>
                </a:lnTo>
                <a:lnTo>
                  <a:pt x="197" y="198"/>
                </a:lnTo>
                <a:lnTo>
                  <a:pt x="197" y="197"/>
                </a:lnTo>
                <a:lnTo>
                  <a:pt x="196" y="196"/>
                </a:lnTo>
                <a:lnTo>
                  <a:pt x="195" y="195"/>
                </a:lnTo>
                <a:lnTo>
                  <a:pt x="195" y="194"/>
                </a:lnTo>
                <a:lnTo>
                  <a:pt x="193" y="193"/>
                </a:lnTo>
                <a:lnTo>
                  <a:pt x="193" y="192"/>
                </a:lnTo>
                <a:lnTo>
                  <a:pt x="191" y="192"/>
                </a:lnTo>
                <a:lnTo>
                  <a:pt x="189" y="192"/>
                </a:lnTo>
                <a:lnTo>
                  <a:pt x="188" y="193"/>
                </a:lnTo>
                <a:lnTo>
                  <a:pt x="186" y="194"/>
                </a:lnTo>
                <a:lnTo>
                  <a:pt x="185" y="195"/>
                </a:lnTo>
                <a:lnTo>
                  <a:pt x="181" y="196"/>
                </a:lnTo>
                <a:lnTo>
                  <a:pt x="182" y="197"/>
                </a:lnTo>
                <a:lnTo>
                  <a:pt x="181" y="197"/>
                </a:lnTo>
                <a:lnTo>
                  <a:pt x="181" y="196"/>
                </a:lnTo>
                <a:lnTo>
                  <a:pt x="180" y="196"/>
                </a:lnTo>
                <a:lnTo>
                  <a:pt x="179" y="196"/>
                </a:lnTo>
                <a:lnTo>
                  <a:pt x="178" y="195"/>
                </a:lnTo>
                <a:lnTo>
                  <a:pt x="177" y="195"/>
                </a:lnTo>
                <a:lnTo>
                  <a:pt x="176" y="196"/>
                </a:lnTo>
                <a:lnTo>
                  <a:pt x="175" y="196"/>
                </a:lnTo>
                <a:lnTo>
                  <a:pt x="173" y="197"/>
                </a:lnTo>
                <a:lnTo>
                  <a:pt x="170" y="197"/>
                </a:lnTo>
                <a:lnTo>
                  <a:pt x="169" y="196"/>
                </a:lnTo>
                <a:lnTo>
                  <a:pt x="169" y="195"/>
                </a:lnTo>
                <a:lnTo>
                  <a:pt x="169" y="194"/>
                </a:lnTo>
                <a:lnTo>
                  <a:pt x="169" y="193"/>
                </a:lnTo>
                <a:lnTo>
                  <a:pt x="170" y="189"/>
                </a:lnTo>
                <a:lnTo>
                  <a:pt x="167" y="186"/>
                </a:lnTo>
                <a:lnTo>
                  <a:pt x="166" y="184"/>
                </a:lnTo>
                <a:lnTo>
                  <a:pt x="164" y="183"/>
                </a:lnTo>
                <a:lnTo>
                  <a:pt x="162" y="185"/>
                </a:lnTo>
                <a:lnTo>
                  <a:pt x="160" y="185"/>
                </a:lnTo>
                <a:lnTo>
                  <a:pt x="159" y="184"/>
                </a:lnTo>
                <a:lnTo>
                  <a:pt x="159" y="183"/>
                </a:lnTo>
                <a:lnTo>
                  <a:pt x="157" y="183"/>
                </a:lnTo>
                <a:lnTo>
                  <a:pt x="156" y="182"/>
                </a:lnTo>
                <a:lnTo>
                  <a:pt x="154" y="183"/>
                </a:lnTo>
                <a:lnTo>
                  <a:pt x="153" y="182"/>
                </a:lnTo>
                <a:lnTo>
                  <a:pt x="149" y="182"/>
                </a:lnTo>
                <a:lnTo>
                  <a:pt x="149" y="181"/>
                </a:lnTo>
                <a:lnTo>
                  <a:pt x="147" y="181"/>
                </a:lnTo>
                <a:lnTo>
                  <a:pt x="146" y="181"/>
                </a:lnTo>
                <a:lnTo>
                  <a:pt x="145" y="181"/>
                </a:lnTo>
                <a:lnTo>
                  <a:pt x="144" y="181"/>
                </a:lnTo>
                <a:lnTo>
                  <a:pt x="142" y="182"/>
                </a:lnTo>
                <a:lnTo>
                  <a:pt x="141" y="184"/>
                </a:lnTo>
                <a:lnTo>
                  <a:pt x="140" y="183"/>
                </a:lnTo>
                <a:lnTo>
                  <a:pt x="139" y="184"/>
                </a:lnTo>
                <a:lnTo>
                  <a:pt x="136" y="186"/>
                </a:lnTo>
                <a:lnTo>
                  <a:pt x="135" y="188"/>
                </a:lnTo>
                <a:lnTo>
                  <a:pt x="134" y="188"/>
                </a:lnTo>
                <a:lnTo>
                  <a:pt x="133" y="185"/>
                </a:lnTo>
                <a:lnTo>
                  <a:pt x="133" y="184"/>
                </a:lnTo>
                <a:lnTo>
                  <a:pt x="132" y="184"/>
                </a:lnTo>
                <a:lnTo>
                  <a:pt x="130" y="184"/>
                </a:lnTo>
                <a:lnTo>
                  <a:pt x="130" y="183"/>
                </a:lnTo>
                <a:lnTo>
                  <a:pt x="130" y="182"/>
                </a:lnTo>
                <a:lnTo>
                  <a:pt x="131" y="181"/>
                </a:lnTo>
                <a:lnTo>
                  <a:pt x="129" y="180"/>
                </a:lnTo>
                <a:lnTo>
                  <a:pt x="128" y="180"/>
                </a:lnTo>
                <a:lnTo>
                  <a:pt x="126" y="180"/>
                </a:lnTo>
                <a:lnTo>
                  <a:pt x="125" y="180"/>
                </a:lnTo>
                <a:lnTo>
                  <a:pt x="124" y="180"/>
                </a:lnTo>
                <a:lnTo>
                  <a:pt x="124" y="182"/>
                </a:lnTo>
                <a:lnTo>
                  <a:pt x="123" y="183"/>
                </a:lnTo>
                <a:lnTo>
                  <a:pt x="122" y="182"/>
                </a:lnTo>
                <a:lnTo>
                  <a:pt x="120" y="182"/>
                </a:lnTo>
                <a:lnTo>
                  <a:pt x="119" y="182"/>
                </a:lnTo>
                <a:lnTo>
                  <a:pt x="118" y="181"/>
                </a:lnTo>
                <a:lnTo>
                  <a:pt x="117" y="180"/>
                </a:lnTo>
                <a:lnTo>
                  <a:pt x="117" y="179"/>
                </a:lnTo>
                <a:lnTo>
                  <a:pt x="114" y="175"/>
                </a:lnTo>
                <a:lnTo>
                  <a:pt x="111" y="173"/>
                </a:lnTo>
                <a:lnTo>
                  <a:pt x="113" y="173"/>
                </a:lnTo>
                <a:lnTo>
                  <a:pt x="113" y="172"/>
                </a:lnTo>
                <a:lnTo>
                  <a:pt x="112" y="172"/>
                </a:lnTo>
                <a:lnTo>
                  <a:pt x="112" y="170"/>
                </a:lnTo>
                <a:lnTo>
                  <a:pt x="110" y="170"/>
                </a:lnTo>
                <a:lnTo>
                  <a:pt x="109" y="169"/>
                </a:lnTo>
                <a:lnTo>
                  <a:pt x="110" y="168"/>
                </a:lnTo>
                <a:lnTo>
                  <a:pt x="110" y="167"/>
                </a:lnTo>
                <a:lnTo>
                  <a:pt x="111" y="166"/>
                </a:lnTo>
                <a:lnTo>
                  <a:pt x="111" y="165"/>
                </a:lnTo>
                <a:lnTo>
                  <a:pt x="112" y="162"/>
                </a:lnTo>
                <a:lnTo>
                  <a:pt x="111" y="160"/>
                </a:lnTo>
                <a:lnTo>
                  <a:pt x="110" y="159"/>
                </a:lnTo>
                <a:lnTo>
                  <a:pt x="108" y="159"/>
                </a:lnTo>
                <a:lnTo>
                  <a:pt x="107" y="157"/>
                </a:lnTo>
                <a:lnTo>
                  <a:pt x="106" y="157"/>
                </a:lnTo>
                <a:lnTo>
                  <a:pt x="104" y="158"/>
                </a:lnTo>
                <a:lnTo>
                  <a:pt x="101" y="156"/>
                </a:lnTo>
                <a:lnTo>
                  <a:pt x="100" y="156"/>
                </a:lnTo>
                <a:lnTo>
                  <a:pt x="99" y="156"/>
                </a:lnTo>
                <a:lnTo>
                  <a:pt x="97" y="157"/>
                </a:lnTo>
                <a:lnTo>
                  <a:pt x="96" y="156"/>
                </a:lnTo>
                <a:lnTo>
                  <a:pt x="95" y="158"/>
                </a:lnTo>
                <a:lnTo>
                  <a:pt x="95" y="157"/>
                </a:lnTo>
                <a:lnTo>
                  <a:pt x="95" y="156"/>
                </a:lnTo>
                <a:lnTo>
                  <a:pt x="95" y="154"/>
                </a:lnTo>
                <a:lnTo>
                  <a:pt x="96" y="154"/>
                </a:lnTo>
                <a:lnTo>
                  <a:pt x="96" y="152"/>
                </a:lnTo>
                <a:lnTo>
                  <a:pt x="96" y="151"/>
                </a:lnTo>
                <a:lnTo>
                  <a:pt x="97" y="150"/>
                </a:lnTo>
                <a:lnTo>
                  <a:pt x="98" y="149"/>
                </a:lnTo>
                <a:lnTo>
                  <a:pt x="97" y="148"/>
                </a:lnTo>
                <a:lnTo>
                  <a:pt x="93" y="145"/>
                </a:lnTo>
                <a:lnTo>
                  <a:pt x="95" y="143"/>
                </a:lnTo>
                <a:lnTo>
                  <a:pt x="96" y="143"/>
                </a:lnTo>
                <a:lnTo>
                  <a:pt x="96" y="141"/>
                </a:lnTo>
                <a:lnTo>
                  <a:pt x="96" y="140"/>
                </a:lnTo>
                <a:lnTo>
                  <a:pt x="95" y="140"/>
                </a:lnTo>
                <a:lnTo>
                  <a:pt x="92" y="139"/>
                </a:lnTo>
                <a:lnTo>
                  <a:pt x="91" y="139"/>
                </a:lnTo>
                <a:lnTo>
                  <a:pt x="90" y="138"/>
                </a:lnTo>
                <a:lnTo>
                  <a:pt x="89" y="139"/>
                </a:lnTo>
                <a:lnTo>
                  <a:pt x="89" y="140"/>
                </a:lnTo>
                <a:lnTo>
                  <a:pt x="88" y="140"/>
                </a:lnTo>
                <a:lnTo>
                  <a:pt x="87" y="140"/>
                </a:lnTo>
                <a:lnTo>
                  <a:pt x="86" y="141"/>
                </a:lnTo>
                <a:lnTo>
                  <a:pt x="85" y="143"/>
                </a:lnTo>
                <a:lnTo>
                  <a:pt x="85" y="141"/>
                </a:lnTo>
                <a:lnTo>
                  <a:pt x="84" y="141"/>
                </a:lnTo>
                <a:lnTo>
                  <a:pt x="84" y="140"/>
                </a:lnTo>
                <a:lnTo>
                  <a:pt x="82" y="141"/>
                </a:lnTo>
                <a:lnTo>
                  <a:pt x="80" y="140"/>
                </a:lnTo>
                <a:lnTo>
                  <a:pt x="79" y="141"/>
                </a:lnTo>
                <a:lnTo>
                  <a:pt x="78" y="143"/>
                </a:lnTo>
                <a:lnTo>
                  <a:pt x="77" y="141"/>
                </a:lnTo>
                <a:lnTo>
                  <a:pt x="76" y="141"/>
                </a:lnTo>
                <a:lnTo>
                  <a:pt x="75" y="140"/>
                </a:lnTo>
                <a:lnTo>
                  <a:pt x="74" y="140"/>
                </a:lnTo>
                <a:lnTo>
                  <a:pt x="71" y="141"/>
                </a:lnTo>
                <a:lnTo>
                  <a:pt x="70" y="141"/>
                </a:lnTo>
                <a:lnTo>
                  <a:pt x="70" y="140"/>
                </a:lnTo>
                <a:lnTo>
                  <a:pt x="70" y="139"/>
                </a:lnTo>
                <a:lnTo>
                  <a:pt x="71" y="137"/>
                </a:lnTo>
                <a:lnTo>
                  <a:pt x="68" y="137"/>
                </a:lnTo>
                <a:lnTo>
                  <a:pt x="67" y="137"/>
                </a:lnTo>
                <a:lnTo>
                  <a:pt x="66" y="137"/>
                </a:lnTo>
                <a:lnTo>
                  <a:pt x="64" y="138"/>
                </a:lnTo>
                <a:lnTo>
                  <a:pt x="62" y="138"/>
                </a:lnTo>
                <a:lnTo>
                  <a:pt x="60" y="139"/>
                </a:lnTo>
                <a:lnTo>
                  <a:pt x="59" y="139"/>
                </a:lnTo>
                <a:lnTo>
                  <a:pt x="58" y="140"/>
                </a:lnTo>
                <a:lnTo>
                  <a:pt x="57" y="140"/>
                </a:lnTo>
                <a:lnTo>
                  <a:pt x="57" y="141"/>
                </a:lnTo>
                <a:lnTo>
                  <a:pt x="56" y="143"/>
                </a:lnTo>
                <a:lnTo>
                  <a:pt x="55" y="143"/>
                </a:lnTo>
                <a:lnTo>
                  <a:pt x="54" y="144"/>
                </a:lnTo>
                <a:lnTo>
                  <a:pt x="54" y="146"/>
                </a:lnTo>
                <a:lnTo>
                  <a:pt x="54" y="147"/>
                </a:lnTo>
                <a:lnTo>
                  <a:pt x="53" y="147"/>
                </a:lnTo>
                <a:lnTo>
                  <a:pt x="53" y="148"/>
                </a:lnTo>
                <a:lnTo>
                  <a:pt x="51" y="150"/>
                </a:lnTo>
                <a:lnTo>
                  <a:pt x="48" y="152"/>
                </a:lnTo>
                <a:lnTo>
                  <a:pt x="48" y="151"/>
                </a:lnTo>
                <a:lnTo>
                  <a:pt x="47" y="152"/>
                </a:lnTo>
                <a:lnTo>
                  <a:pt x="45" y="150"/>
                </a:lnTo>
                <a:lnTo>
                  <a:pt x="44" y="151"/>
                </a:lnTo>
                <a:lnTo>
                  <a:pt x="43" y="150"/>
                </a:lnTo>
                <a:lnTo>
                  <a:pt x="42" y="151"/>
                </a:lnTo>
                <a:lnTo>
                  <a:pt x="41" y="150"/>
                </a:lnTo>
                <a:lnTo>
                  <a:pt x="41" y="149"/>
                </a:lnTo>
                <a:lnTo>
                  <a:pt x="40" y="148"/>
                </a:lnTo>
                <a:lnTo>
                  <a:pt x="39" y="148"/>
                </a:lnTo>
                <a:lnTo>
                  <a:pt x="37" y="147"/>
                </a:lnTo>
                <a:lnTo>
                  <a:pt x="37" y="146"/>
                </a:lnTo>
                <a:lnTo>
                  <a:pt x="35" y="145"/>
                </a:lnTo>
                <a:lnTo>
                  <a:pt x="34" y="144"/>
                </a:lnTo>
                <a:lnTo>
                  <a:pt x="33" y="143"/>
                </a:lnTo>
                <a:lnTo>
                  <a:pt x="33" y="141"/>
                </a:lnTo>
                <a:lnTo>
                  <a:pt x="32" y="140"/>
                </a:lnTo>
                <a:lnTo>
                  <a:pt x="32" y="137"/>
                </a:lnTo>
                <a:lnTo>
                  <a:pt x="30" y="136"/>
                </a:lnTo>
                <a:lnTo>
                  <a:pt x="29" y="138"/>
                </a:lnTo>
                <a:lnTo>
                  <a:pt x="26" y="138"/>
                </a:lnTo>
                <a:lnTo>
                  <a:pt x="26" y="139"/>
                </a:lnTo>
                <a:lnTo>
                  <a:pt x="25" y="138"/>
                </a:lnTo>
                <a:lnTo>
                  <a:pt x="24" y="138"/>
                </a:lnTo>
                <a:lnTo>
                  <a:pt x="23" y="138"/>
                </a:lnTo>
                <a:lnTo>
                  <a:pt x="22" y="137"/>
                </a:lnTo>
                <a:lnTo>
                  <a:pt x="23" y="136"/>
                </a:lnTo>
                <a:lnTo>
                  <a:pt x="22" y="136"/>
                </a:lnTo>
                <a:lnTo>
                  <a:pt x="21" y="137"/>
                </a:lnTo>
                <a:lnTo>
                  <a:pt x="21" y="138"/>
                </a:lnTo>
                <a:lnTo>
                  <a:pt x="20" y="138"/>
                </a:lnTo>
                <a:lnTo>
                  <a:pt x="19" y="136"/>
                </a:lnTo>
                <a:lnTo>
                  <a:pt x="18" y="136"/>
                </a:lnTo>
                <a:lnTo>
                  <a:pt x="17" y="136"/>
                </a:lnTo>
                <a:lnTo>
                  <a:pt x="15" y="135"/>
                </a:lnTo>
                <a:lnTo>
                  <a:pt x="15" y="136"/>
                </a:lnTo>
                <a:lnTo>
                  <a:pt x="15" y="135"/>
                </a:lnTo>
                <a:lnTo>
                  <a:pt x="15" y="134"/>
                </a:lnTo>
                <a:lnTo>
                  <a:pt x="14" y="134"/>
                </a:lnTo>
                <a:lnTo>
                  <a:pt x="14" y="132"/>
                </a:lnTo>
                <a:lnTo>
                  <a:pt x="11" y="131"/>
                </a:lnTo>
                <a:lnTo>
                  <a:pt x="10" y="131"/>
                </a:lnTo>
                <a:lnTo>
                  <a:pt x="9" y="131"/>
                </a:lnTo>
                <a:lnTo>
                  <a:pt x="8" y="129"/>
                </a:lnTo>
                <a:lnTo>
                  <a:pt x="7" y="128"/>
                </a:lnTo>
                <a:lnTo>
                  <a:pt x="7" y="127"/>
                </a:lnTo>
                <a:lnTo>
                  <a:pt x="6" y="127"/>
                </a:lnTo>
                <a:lnTo>
                  <a:pt x="6" y="126"/>
                </a:lnTo>
                <a:lnTo>
                  <a:pt x="4" y="124"/>
                </a:lnTo>
                <a:lnTo>
                  <a:pt x="3" y="124"/>
                </a:lnTo>
                <a:lnTo>
                  <a:pt x="2" y="125"/>
                </a:lnTo>
                <a:lnTo>
                  <a:pt x="2" y="124"/>
                </a:lnTo>
                <a:lnTo>
                  <a:pt x="3" y="123"/>
                </a:lnTo>
                <a:lnTo>
                  <a:pt x="3" y="122"/>
                </a:lnTo>
                <a:lnTo>
                  <a:pt x="2" y="120"/>
                </a:lnTo>
                <a:lnTo>
                  <a:pt x="2" y="116"/>
                </a:lnTo>
                <a:lnTo>
                  <a:pt x="1" y="112"/>
                </a:lnTo>
                <a:lnTo>
                  <a:pt x="1" y="110"/>
                </a:lnTo>
                <a:lnTo>
                  <a:pt x="0" y="109"/>
                </a:lnTo>
                <a:lnTo>
                  <a:pt x="0" y="108"/>
                </a:lnTo>
                <a:lnTo>
                  <a:pt x="1" y="109"/>
                </a:lnTo>
                <a:lnTo>
                  <a:pt x="2" y="109"/>
                </a:lnTo>
                <a:lnTo>
                  <a:pt x="4" y="109"/>
                </a:lnTo>
                <a:lnTo>
                  <a:pt x="4" y="108"/>
                </a:lnTo>
                <a:lnTo>
                  <a:pt x="4" y="106"/>
                </a:lnTo>
                <a:lnTo>
                  <a:pt x="6" y="106"/>
                </a:lnTo>
                <a:lnTo>
                  <a:pt x="8" y="108"/>
                </a:lnTo>
                <a:lnTo>
                  <a:pt x="10" y="106"/>
                </a:lnTo>
                <a:lnTo>
                  <a:pt x="12" y="105"/>
                </a:lnTo>
                <a:lnTo>
                  <a:pt x="13" y="105"/>
                </a:lnTo>
                <a:lnTo>
                  <a:pt x="17" y="105"/>
                </a:lnTo>
                <a:lnTo>
                  <a:pt x="20" y="99"/>
                </a:lnTo>
                <a:lnTo>
                  <a:pt x="22" y="97"/>
                </a:lnTo>
                <a:lnTo>
                  <a:pt x="24" y="99"/>
                </a:lnTo>
                <a:lnTo>
                  <a:pt x="26" y="99"/>
                </a:lnTo>
                <a:lnTo>
                  <a:pt x="29" y="100"/>
                </a:lnTo>
                <a:lnTo>
                  <a:pt x="31" y="99"/>
                </a:lnTo>
                <a:lnTo>
                  <a:pt x="31" y="98"/>
                </a:lnTo>
                <a:lnTo>
                  <a:pt x="30" y="98"/>
                </a:lnTo>
                <a:lnTo>
                  <a:pt x="30" y="97"/>
                </a:lnTo>
                <a:lnTo>
                  <a:pt x="28" y="94"/>
                </a:lnTo>
                <a:lnTo>
                  <a:pt x="28" y="93"/>
                </a:lnTo>
                <a:lnTo>
                  <a:pt x="28" y="91"/>
                </a:lnTo>
                <a:lnTo>
                  <a:pt x="25" y="91"/>
                </a:lnTo>
                <a:lnTo>
                  <a:pt x="24" y="90"/>
                </a:lnTo>
                <a:lnTo>
                  <a:pt x="23" y="90"/>
                </a:lnTo>
                <a:lnTo>
                  <a:pt x="23" y="89"/>
                </a:lnTo>
                <a:lnTo>
                  <a:pt x="23" y="88"/>
                </a:lnTo>
                <a:lnTo>
                  <a:pt x="25" y="87"/>
                </a:lnTo>
                <a:lnTo>
                  <a:pt x="24" y="86"/>
                </a:lnTo>
                <a:lnTo>
                  <a:pt x="25" y="84"/>
                </a:lnTo>
                <a:lnTo>
                  <a:pt x="26" y="83"/>
                </a:lnTo>
                <a:lnTo>
                  <a:pt x="26" y="81"/>
                </a:lnTo>
                <a:lnTo>
                  <a:pt x="26" y="80"/>
                </a:lnTo>
                <a:lnTo>
                  <a:pt x="26" y="79"/>
                </a:lnTo>
                <a:lnTo>
                  <a:pt x="28" y="78"/>
                </a:lnTo>
                <a:lnTo>
                  <a:pt x="26" y="78"/>
                </a:lnTo>
                <a:lnTo>
                  <a:pt x="25" y="78"/>
                </a:lnTo>
                <a:lnTo>
                  <a:pt x="24" y="76"/>
                </a:lnTo>
                <a:lnTo>
                  <a:pt x="23" y="75"/>
                </a:lnTo>
                <a:lnTo>
                  <a:pt x="24" y="75"/>
                </a:lnTo>
                <a:lnTo>
                  <a:pt x="24" y="72"/>
                </a:lnTo>
                <a:lnTo>
                  <a:pt x="24" y="71"/>
                </a:lnTo>
                <a:lnTo>
                  <a:pt x="25" y="68"/>
                </a:lnTo>
                <a:lnTo>
                  <a:pt x="26" y="67"/>
                </a:lnTo>
                <a:lnTo>
                  <a:pt x="26" y="66"/>
                </a:lnTo>
                <a:lnTo>
                  <a:pt x="29" y="64"/>
                </a:lnTo>
                <a:lnTo>
                  <a:pt x="29" y="63"/>
                </a:lnTo>
                <a:lnTo>
                  <a:pt x="30" y="61"/>
                </a:lnTo>
                <a:lnTo>
                  <a:pt x="29" y="61"/>
                </a:lnTo>
                <a:lnTo>
                  <a:pt x="29" y="57"/>
                </a:lnTo>
                <a:lnTo>
                  <a:pt x="29" y="56"/>
                </a:lnTo>
                <a:lnTo>
                  <a:pt x="30" y="56"/>
                </a:lnTo>
                <a:lnTo>
                  <a:pt x="32" y="56"/>
                </a:lnTo>
                <a:lnTo>
                  <a:pt x="32" y="57"/>
                </a:lnTo>
                <a:lnTo>
                  <a:pt x="36" y="58"/>
                </a:lnTo>
                <a:lnTo>
                  <a:pt x="37" y="57"/>
                </a:lnTo>
                <a:lnTo>
                  <a:pt x="40" y="57"/>
                </a:lnTo>
                <a:lnTo>
                  <a:pt x="42" y="58"/>
                </a:lnTo>
                <a:lnTo>
                  <a:pt x="43" y="57"/>
                </a:lnTo>
                <a:lnTo>
                  <a:pt x="43" y="56"/>
                </a:lnTo>
                <a:lnTo>
                  <a:pt x="45" y="57"/>
                </a:lnTo>
                <a:lnTo>
                  <a:pt x="44" y="57"/>
                </a:lnTo>
                <a:lnTo>
                  <a:pt x="44" y="59"/>
                </a:lnTo>
                <a:lnTo>
                  <a:pt x="44" y="60"/>
                </a:lnTo>
                <a:lnTo>
                  <a:pt x="46" y="61"/>
                </a:lnTo>
                <a:lnTo>
                  <a:pt x="47" y="61"/>
                </a:lnTo>
                <a:lnTo>
                  <a:pt x="48" y="61"/>
                </a:lnTo>
                <a:lnTo>
                  <a:pt x="50" y="60"/>
                </a:lnTo>
                <a:lnTo>
                  <a:pt x="51" y="60"/>
                </a:lnTo>
                <a:lnTo>
                  <a:pt x="52" y="60"/>
                </a:lnTo>
                <a:lnTo>
                  <a:pt x="55" y="59"/>
                </a:lnTo>
                <a:lnTo>
                  <a:pt x="56" y="58"/>
                </a:lnTo>
                <a:lnTo>
                  <a:pt x="57" y="59"/>
                </a:lnTo>
                <a:lnTo>
                  <a:pt x="59" y="59"/>
                </a:lnTo>
                <a:lnTo>
                  <a:pt x="60" y="59"/>
                </a:lnTo>
                <a:lnTo>
                  <a:pt x="62" y="59"/>
                </a:lnTo>
                <a:lnTo>
                  <a:pt x="63" y="59"/>
                </a:lnTo>
                <a:lnTo>
                  <a:pt x="64" y="59"/>
                </a:lnTo>
                <a:lnTo>
                  <a:pt x="65" y="59"/>
                </a:lnTo>
                <a:lnTo>
                  <a:pt x="66" y="58"/>
                </a:lnTo>
                <a:lnTo>
                  <a:pt x="67" y="58"/>
                </a:lnTo>
                <a:lnTo>
                  <a:pt x="67" y="57"/>
                </a:lnTo>
                <a:lnTo>
                  <a:pt x="66" y="57"/>
                </a:lnTo>
                <a:lnTo>
                  <a:pt x="66" y="56"/>
                </a:lnTo>
                <a:lnTo>
                  <a:pt x="66" y="55"/>
                </a:lnTo>
                <a:lnTo>
                  <a:pt x="67" y="55"/>
                </a:lnTo>
                <a:lnTo>
                  <a:pt x="67" y="54"/>
                </a:lnTo>
                <a:lnTo>
                  <a:pt x="68" y="54"/>
                </a:lnTo>
                <a:lnTo>
                  <a:pt x="67" y="50"/>
                </a:lnTo>
                <a:lnTo>
                  <a:pt x="66" y="50"/>
                </a:lnTo>
                <a:lnTo>
                  <a:pt x="66" y="49"/>
                </a:lnTo>
                <a:lnTo>
                  <a:pt x="65" y="49"/>
                </a:lnTo>
                <a:lnTo>
                  <a:pt x="65" y="48"/>
                </a:lnTo>
                <a:lnTo>
                  <a:pt x="66" y="48"/>
                </a:lnTo>
                <a:lnTo>
                  <a:pt x="67" y="46"/>
                </a:lnTo>
                <a:lnTo>
                  <a:pt x="68" y="45"/>
                </a:lnTo>
                <a:lnTo>
                  <a:pt x="67" y="45"/>
                </a:lnTo>
                <a:lnTo>
                  <a:pt x="66" y="45"/>
                </a:lnTo>
                <a:lnTo>
                  <a:pt x="67" y="43"/>
                </a:lnTo>
                <a:lnTo>
                  <a:pt x="66" y="42"/>
                </a:lnTo>
                <a:lnTo>
                  <a:pt x="64" y="43"/>
                </a:lnTo>
                <a:lnTo>
                  <a:pt x="64" y="42"/>
                </a:lnTo>
                <a:lnTo>
                  <a:pt x="63" y="42"/>
                </a:lnTo>
                <a:lnTo>
                  <a:pt x="63" y="41"/>
                </a:lnTo>
                <a:lnTo>
                  <a:pt x="62" y="41"/>
                </a:lnTo>
                <a:lnTo>
                  <a:pt x="62" y="40"/>
                </a:lnTo>
                <a:lnTo>
                  <a:pt x="60" y="38"/>
                </a:lnTo>
                <a:lnTo>
                  <a:pt x="59" y="38"/>
                </a:lnTo>
                <a:lnTo>
                  <a:pt x="57" y="38"/>
                </a:lnTo>
                <a:lnTo>
                  <a:pt x="56" y="35"/>
                </a:lnTo>
                <a:lnTo>
                  <a:pt x="57" y="34"/>
                </a:lnTo>
                <a:lnTo>
                  <a:pt x="57" y="33"/>
                </a:lnTo>
                <a:lnTo>
                  <a:pt x="58" y="33"/>
                </a:lnTo>
                <a:lnTo>
                  <a:pt x="58" y="32"/>
                </a:lnTo>
                <a:lnTo>
                  <a:pt x="59" y="32"/>
                </a:lnTo>
                <a:lnTo>
                  <a:pt x="59" y="30"/>
                </a:lnTo>
                <a:lnTo>
                  <a:pt x="59" y="29"/>
                </a:lnTo>
                <a:lnTo>
                  <a:pt x="62" y="27"/>
                </a:lnTo>
                <a:lnTo>
                  <a:pt x="62" y="26"/>
                </a:lnTo>
                <a:lnTo>
                  <a:pt x="63" y="26"/>
                </a:lnTo>
                <a:lnTo>
                  <a:pt x="63" y="25"/>
                </a:lnTo>
                <a:lnTo>
                  <a:pt x="63" y="24"/>
                </a:lnTo>
                <a:lnTo>
                  <a:pt x="64" y="23"/>
                </a:lnTo>
                <a:lnTo>
                  <a:pt x="63" y="23"/>
                </a:lnTo>
                <a:lnTo>
                  <a:pt x="63" y="22"/>
                </a:lnTo>
                <a:lnTo>
                  <a:pt x="65" y="21"/>
                </a:lnTo>
                <a:lnTo>
                  <a:pt x="64" y="20"/>
                </a:lnTo>
                <a:lnTo>
                  <a:pt x="65" y="19"/>
                </a:lnTo>
                <a:lnTo>
                  <a:pt x="65" y="18"/>
                </a:lnTo>
                <a:lnTo>
                  <a:pt x="65" y="15"/>
                </a:lnTo>
                <a:lnTo>
                  <a:pt x="66" y="14"/>
                </a:lnTo>
                <a:lnTo>
                  <a:pt x="67" y="14"/>
                </a:lnTo>
                <a:lnTo>
                  <a:pt x="68" y="12"/>
                </a:lnTo>
                <a:lnTo>
                  <a:pt x="74" y="13"/>
                </a:lnTo>
                <a:lnTo>
                  <a:pt x="74" y="12"/>
                </a:lnTo>
                <a:lnTo>
                  <a:pt x="74" y="11"/>
                </a:lnTo>
                <a:lnTo>
                  <a:pt x="75" y="11"/>
                </a:lnTo>
                <a:lnTo>
                  <a:pt x="75" y="10"/>
                </a:lnTo>
                <a:lnTo>
                  <a:pt x="75" y="9"/>
                </a:lnTo>
                <a:lnTo>
                  <a:pt x="77" y="9"/>
                </a:lnTo>
                <a:lnTo>
                  <a:pt x="78" y="9"/>
                </a:lnTo>
                <a:lnTo>
                  <a:pt x="79" y="8"/>
                </a:lnTo>
                <a:lnTo>
                  <a:pt x="82" y="7"/>
                </a:lnTo>
                <a:lnTo>
                  <a:pt x="88" y="8"/>
                </a:lnTo>
                <a:lnTo>
                  <a:pt x="90" y="8"/>
                </a:lnTo>
                <a:lnTo>
                  <a:pt x="90" y="9"/>
                </a:lnTo>
                <a:lnTo>
                  <a:pt x="91" y="9"/>
                </a:lnTo>
                <a:lnTo>
                  <a:pt x="91" y="10"/>
                </a:lnTo>
                <a:lnTo>
                  <a:pt x="92" y="10"/>
                </a:lnTo>
                <a:lnTo>
                  <a:pt x="95" y="11"/>
                </a:lnTo>
                <a:lnTo>
                  <a:pt x="95" y="12"/>
                </a:lnTo>
                <a:lnTo>
                  <a:pt x="97" y="13"/>
                </a:lnTo>
                <a:lnTo>
                  <a:pt x="98" y="15"/>
                </a:lnTo>
                <a:lnTo>
                  <a:pt x="101" y="15"/>
                </a:lnTo>
                <a:lnTo>
                  <a:pt x="102" y="15"/>
                </a:lnTo>
                <a:lnTo>
                  <a:pt x="103" y="15"/>
                </a:lnTo>
                <a:lnTo>
                  <a:pt x="104" y="14"/>
                </a:lnTo>
                <a:lnTo>
                  <a:pt x="104" y="13"/>
                </a:lnTo>
                <a:lnTo>
                  <a:pt x="106" y="12"/>
                </a:lnTo>
                <a:lnTo>
                  <a:pt x="104" y="12"/>
                </a:lnTo>
                <a:lnTo>
                  <a:pt x="104" y="10"/>
                </a:lnTo>
                <a:lnTo>
                  <a:pt x="106" y="9"/>
                </a:lnTo>
                <a:lnTo>
                  <a:pt x="108" y="10"/>
                </a:lnTo>
                <a:lnTo>
                  <a:pt x="109" y="10"/>
                </a:lnTo>
                <a:lnTo>
                  <a:pt x="110" y="10"/>
                </a:lnTo>
                <a:lnTo>
                  <a:pt x="112" y="8"/>
                </a:lnTo>
                <a:lnTo>
                  <a:pt x="113" y="8"/>
                </a:lnTo>
                <a:lnTo>
                  <a:pt x="113" y="9"/>
                </a:lnTo>
                <a:lnTo>
                  <a:pt x="115" y="10"/>
                </a:lnTo>
                <a:lnTo>
                  <a:pt x="118" y="10"/>
                </a:lnTo>
                <a:lnTo>
                  <a:pt x="119" y="10"/>
                </a:lnTo>
                <a:lnTo>
                  <a:pt x="121" y="10"/>
                </a:lnTo>
                <a:lnTo>
                  <a:pt x="120" y="9"/>
                </a:lnTo>
                <a:lnTo>
                  <a:pt x="120" y="8"/>
                </a:lnTo>
                <a:lnTo>
                  <a:pt x="119" y="7"/>
                </a:lnTo>
                <a:lnTo>
                  <a:pt x="119" y="6"/>
                </a:lnTo>
                <a:lnTo>
                  <a:pt x="120" y="6"/>
                </a:lnTo>
                <a:lnTo>
                  <a:pt x="122" y="6"/>
                </a:lnTo>
                <a:lnTo>
                  <a:pt x="122" y="7"/>
                </a:lnTo>
                <a:lnTo>
                  <a:pt x="123" y="7"/>
                </a:lnTo>
                <a:lnTo>
                  <a:pt x="124" y="6"/>
                </a:lnTo>
                <a:lnTo>
                  <a:pt x="128" y="7"/>
                </a:lnTo>
                <a:lnTo>
                  <a:pt x="129" y="6"/>
                </a:lnTo>
                <a:lnTo>
                  <a:pt x="129" y="4"/>
                </a:lnTo>
                <a:lnTo>
                  <a:pt x="130" y="4"/>
                </a:lnTo>
                <a:lnTo>
                  <a:pt x="130" y="3"/>
                </a:lnTo>
                <a:lnTo>
                  <a:pt x="136" y="2"/>
                </a:lnTo>
                <a:lnTo>
                  <a:pt x="136" y="1"/>
                </a:lnTo>
                <a:lnTo>
                  <a:pt x="139" y="0"/>
                </a:lnTo>
                <a:lnTo>
                  <a:pt x="140" y="0"/>
                </a:lnTo>
                <a:lnTo>
                  <a:pt x="141" y="1"/>
                </a:lnTo>
                <a:lnTo>
                  <a:pt x="142" y="0"/>
                </a:lnTo>
                <a:lnTo>
                  <a:pt x="143" y="0"/>
                </a:lnTo>
                <a:lnTo>
                  <a:pt x="143" y="1"/>
                </a:lnTo>
                <a:lnTo>
                  <a:pt x="142" y="1"/>
                </a:lnTo>
                <a:lnTo>
                  <a:pt x="143" y="2"/>
                </a:lnTo>
                <a:lnTo>
                  <a:pt x="143" y="3"/>
                </a:lnTo>
                <a:lnTo>
                  <a:pt x="143" y="4"/>
                </a:lnTo>
                <a:lnTo>
                  <a:pt x="144" y="6"/>
                </a:lnTo>
                <a:lnTo>
                  <a:pt x="145" y="6"/>
                </a:lnTo>
                <a:lnTo>
                  <a:pt x="144" y="6"/>
                </a:lnTo>
                <a:lnTo>
                  <a:pt x="145" y="7"/>
                </a:lnTo>
                <a:lnTo>
                  <a:pt x="144" y="7"/>
                </a:lnTo>
                <a:lnTo>
                  <a:pt x="144" y="8"/>
                </a:lnTo>
                <a:lnTo>
                  <a:pt x="144" y="9"/>
                </a:lnTo>
                <a:lnTo>
                  <a:pt x="143" y="9"/>
                </a:lnTo>
                <a:lnTo>
                  <a:pt x="142" y="9"/>
                </a:lnTo>
                <a:lnTo>
                  <a:pt x="143" y="12"/>
                </a:lnTo>
                <a:lnTo>
                  <a:pt x="144" y="12"/>
                </a:lnTo>
                <a:lnTo>
                  <a:pt x="144" y="13"/>
                </a:lnTo>
                <a:lnTo>
                  <a:pt x="145" y="13"/>
                </a:lnTo>
                <a:lnTo>
                  <a:pt x="146" y="14"/>
                </a:lnTo>
                <a:lnTo>
                  <a:pt x="146" y="17"/>
                </a:lnTo>
                <a:lnTo>
                  <a:pt x="146" y="18"/>
                </a:lnTo>
                <a:lnTo>
                  <a:pt x="146" y="19"/>
                </a:lnTo>
                <a:lnTo>
                  <a:pt x="147" y="20"/>
                </a:lnTo>
                <a:lnTo>
                  <a:pt x="147" y="21"/>
                </a:lnTo>
                <a:lnTo>
                  <a:pt x="147" y="22"/>
                </a:lnTo>
                <a:lnTo>
                  <a:pt x="146" y="22"/>
                </a:lnTo>
                <a:lnTo>
                  <a:pt x="147" y="23"/>
                </a:lnTo>
                <a:lnTo>
                  <a:pt x="146" y="23"/>
                </a:lnTo>
                <a:lnTo>
                  <a:pt x="147" y="23"/>
                </a:lnTo>
                <a:lnTo>
                  <a:pt x="151" y="23"/>
                </a:lnTo>
                <a:lnTo>
                  <a:pt x="151" y="24"/>
                </a:lnTo>
                <a:lnTo>
                  <a:pt x="151" y="25"/>
                </a:lnTo>
                <a:lnTo>
                  <a:pt x="152" y="25"/>
                </a:lnTo>
                <a:lnTo>
                  <a:pt x="153" y="26"/>
                </a:lnTo>
                <a:lnTo>
                  <a:pt x="154" y="27"/>
                </a:lnTo>
                <a:lnTo>
                  <a:pt x="155" y="27"/>
                </a:lnTo>
                <a:lnTo>
                  <a:pt x="155" y="29"/>
                </a:lnTo>
                <a:lnTo>
                  <a:pt x="155" y="30"/>
                </a:lnTo>
                <a:lnTo>
                  <a:pt x="156" y="29"/>
                </a:lnTo>
                <a:lnTo>
                  <a:pt x="155" y="29"/>
                </a:lnTo>
                <a:lnTo>
                  <a:pt x="156" y="29"/>
                </a:lnTo>
                <a:lnTo>
                  <a:pt x="156" y="27"/>
                </a:lnTo>
                <a:lnTo>
                  <a:pt x="158" y="29"/>
                </a:lnTo>
                <a:lnTo>
                  <a:pt x="157" y="29"/>
                </a:lnTo>
                <a:lnTo>
                  <a:pt x="157" y="30"/>
                </a:lnTo>
                <a:lnTo>
                  <a:pt x="158" y="31"/>
                </a:lnTo>
                <a:lnTo>
                  <a:pt x="157" y="31"/>
                </a:lnTo>
                <a:lnTo>
                  <a:pt x="157" y="32"/>
                </a:lnTo>
                <a:lnTo>
                  <a:pt x="158" y="32"/>
                </a:lnTo>
                <a:lnTo>
                  <a:pt x="159" y="33"/>
                </a:lnTo>
                <a:lnTo>
                  <a:pt x="158" y="34"/>
                </a:lnTo>
                <a:lnTo>
                  <a:pt x="157" y="34"/>
                </a:lnTo>
                <a:lnTo>
                  <a:pt x="158" y="35"/>
                </a:lnTo>
                <a:lnTo>
                  <a:pt x="157" y="35"/>
                </a:lnTo>
                <a:lnTo>
                  <a:pt x="157" y="36"/>
                </a:lnTo>
                <a:lnTo>
                  <a:pt x="157" y="37"/>
                </a:lnTo>
                <a:lnTo>
                  <a:pt x="158" y="37"/>
                </a:lnTo>
                <a:lnTo>
                  <a:pt x="159" y="37"/>
                </a:lnTo>
                <a:lnTo>
                  <a:pt x="158" y="37"/>
                </a:lnTo>
                <a:lnTo>
                  <a:pt x="158" y="38"/>
                </a:lnTo>
                <a:lnTo>
                  <a:pt x="157" y="38"/>
                </a:lnTo>
                <a:lnTo>
                  <a:pt x="157" y="40"/>
                </a:lnTo>
                <a:lnTo>
                  <a:pt x="157" y="41"/>
                </a:lnTo>
                <a:lnTo>
                  <a:pt x="157" y="42"/>
                </a:lnTo>
                <a:lnTo>
                  <a:pt x="158" y="43"/>
                </a:lnTo>
                <a:lnTo>
                  <a:pt x="157" y="43"/>
                </a:lnTo>
                <a:lnTo>
                  <a:pt x="158" y="46"/>
                </a:lnTo>
                <a:lnTo>
                  <a:pt x="157" y="46"/>
                </a:lnTo>
                <a:lnTo>
                  <a:pt x="157" y="47"/>
                </a:lnTo>
                <a:lnTo>
                  <a:pt x="157" y="48"/>
                </a:lnTo>
                <a:lnTo>
                  <a:pt x="156" y="48"/>
                </a:lnTo>
                <a:lnTo>
                  <a:pt x="155" y="48"/>
                </a:lnTo>
                <a:lnTo>
                  <a:pt x="154" y="48"/>
                </a:lnTo>
                <a:lnTo>
                  <a:pt x="153" y="48"/>
                </a:lnTo>
                <a:lnTo>
                  <a:pt x="152" y="48"/>
                </a:lnTo>
                <a:lnTo>
                  <a:pt x="153" y="49"/>
                </a:lnTo>
                <a:lnTo>
                  <a:pt x="152" y="49"/>
                </a:lnTo>
                <a:lnTo>
                  <a:pt x="152" y="50"/>
                </a:lnTo>
                <a:lnTo>
                  <a:pt x="153" y="50"/>
                </a:lnTo>
                <a:lnTo>
                  <a:pt x="152" y="53"/>
                </a:lnTo>
                <a:lnTo>
                  <a:pt x="153" y="53"/>
                </a:lnTo>
                <a:lnTo>
                  <a:pt x="153" y="52"/>
                </a:lnTo>
                <a:lnTo>
                  <a:pt x="154" y="52"/>
                </a:lnTo>
                <a:lnTo>
                  <a:pt x="155" y="52"/>
                </a:lnTo>
                <a:lnTo>
                  <a:pt x="156" y="50"/>
                </a:lnTo>
                <a:lnTo>
                  <a:pt x="156" y="49"/>
                </a:lnTo>
                <a:lnTo>
                  <a:pt x="157" y="49"/>
                </a:lnTo>
                <a:lnTo>
                  <a:pt x="158" y="49"/>
                </a:lnTo>
                <a:lnTo>
                  <a:pt x="157" y="50"/>
                </a:lnTo>
                <a:lnTo>
                  <a:pt x="158" y="52"/>
                </a:lnTo>
                <a:lnTo>
                  <a:pt x="159" y="53"/>
                </a:lnTo>
                <a:lnTo>
                  <a:pt x="159" y="54"/>
                </a:lnTo>
                <a:lnTo>
                  <a:pt x="159" y="55"/>
                </a:lnTo>
                <a:lnTo>
                  <a:pt x="160" y="56"/>
                </a:lnTo>
                <a:lnTo>
                  <a:pt x="160" y="58"/>
                </a:lnTo>
                <a:lnTo>
                  <a:pt x="159" y="58"/>
                </a:lnTo>
                <a:lnTo>
                  <a:pt x="159" y="59"/>
                </a:lnTo>
                <a:lnTo>
                  <a:pt x="159" y="61"/>
                </a:lnTo>
                <a:lnTo>
                  <a:pt x="159" y="63"/>
                </a:lnTo>
                <a:lnTo>
                  <a:pt x="160" y="64"/>
                </a:lnTo>
                <a:lnTo>
                  <a:pt x="160" y="65"/>
                </a:lnTo>
                <a:lnTo>
                  <a:pt x="160" y="66"/>
                </a:lnTo>
                <a:lnTo>
                  <a:pt x="162" y="66"/>
                </a:lnTo>
                <a:lnTo>
                  <a:pt x="160" y="67"/>
                </a:lnTo>
                <a:lnTo>
                  <a:pt x="160" y="68"/>
                </a:lnTo>
                <a:lnTo>
                  <a:pt x="159" y="68"/>
                </a:lnTo>
                <a:lnTo>
                  <a:pt x="158" y="68"/>
                </a:lnTo>
                <a:lnTo>
                  <a:pt x="157" y="68"/>
                </a:lnTo>
                <a:lnTo>
                  <a:pt x="156" y="68"/>
                </a:lnTo>
                <a:lnTo>
                  <a:pt x="157" y="69"/>
                </a:lnTo>
                <a:lnTo>
                  <a:pt x="157" y="70"/>
                </a:lnTo>
                <a:lnTo>
                  <a:pt x="158" y="70"/>
                </a:lnTo>
                <a:lnTo>
                  <a:pt x="158" y="71"/>
                </a:lnTo>
                <a:lnTo>
                  <a:pt x="158" y="72"/>
                </a:lnTo>
                <a:lnTo>
                  <a:pt x="159" y="72"/>
                </a:lnTo>
                <a:lnTo>
                  <a:pt x="160" y="72"/>
                </a:lnTo>
                <a:lnTo>
                  <a:pt x="162" y="72"/>
                </a:lnTo>
                <a:lnTo>
                  <a:pt x="163" y="72"/>
                </a:lnTo>
                <a:lnTo>
                  <a:pt x="163" y="74"/>
                </a:lnTo>
                <a:lnTo>
                  <a:pt x="162" y="75"/>
                </a:lnTo>
                <a:lnTo>
                  <a:pt x="162" y="74"/>
                </a:lnTo>
                <a:lnTo>
                  <a:pt x="160" y="76"/>
                </a:lnTo>
                <a:lnTo>
                  <a:pt x="162" y="77"/>
                </a:lnTo>
                <a:lnTo>
                  <a:pt x="160" y="77"/>
                </a:lnTo>
                <a:lnTo>
                  <a:pt x="162" y="78"/>
                </a:lnTo>
                <a:lnTo>
                  <a:pt x="160" y="79"/>
                </a:lnTo>
                <a:lnTo>
                  <a:pt x="159" y="80"/>
                </a:lnTo>
                <a:lnTo>
                  <a:pt x="158" y="81"/>
                </a:lnTo>
                <a:lnTo>
                  <a:pt x="158" y="82"/>
                </a:lnTo>
                <a:lnTo>
                  <a:pt x="157" y="82"/>
                </a:lnTo>
                <a:lnTo>
                  <a:pt x="156" y="82"/>
                </a:lnTo>
                <a:lnTo>
                  <a:pt x="157" y="83"/>
                </a:lnTo>
                <a:lnTo>
                  <a:pt x="157" y="84"/>
                </a:lnTo>
                <a:lnTo>
                  <a:pt x="156" y="86"/>
                </a:lnTo>
                <a:lnTo>
                  <a:pt x="157" y="86"/>
                </a:lnTo>
                <a:lnTo>
                  <a:pt x="157" y="87"/>
                </a:lnTo>
                <a:lnTo>
                  <a:pt x="156" y="88"/>
                </a:lnTo>
                <a:lnTo>
                  <a:pt x="155" y="88"/>
                </a:lnTo>
                <a:lnTo>
                  <a:pt x="155" y="89"/>
                </a:lnTo>
                <a:lnTo>
                  <a:pt x="156" y="91"/>
                </a:lnTo>
                <a:lnTo>
                  <a:pt x="157" y="89"/>
                </a:lnTo>
                <a:lnTo>
                  <a:pt x="160" y="87"/>
                </a:lnTo>
                <a:lnTo>
                  <a:pt x="163" y="83"/>
                </a:lnTo>
                <a:lnTo>
                  <a:pt x="165" y="81"/>
                </a:lnTo>
                <a:lnTo>
                  <a:pt x="166" y="80"/>
                </a:lnTo>
                <a:lnTo>
                  <a:pt x="169" y="80"/>
                </a:lnTo>
                <a:lnTo>
                  <a:pt x="170" y="79"/>
                </a:lnTo>
                <a:lnTo>
                  <a:pt x="171" y="79"/>
                </a:lnTo>
                <a:lnTo>
                  <a:pt x="173" y="80"/>
                </a:lnTo>
                <a:lnTo>
                  <a:pt x="173" y="79"/>
                </a:lnTo>
                <a:lnTo>
                  <a:pt x="174" y="79"/>
                </a:lnTo>
                <a:lnTo>
                  <a:pt x="175" y="78"/>
                </a:lnTo>
                <a:lnTo>
                  <a:pt x="176" y="78"/>
                </a:lnTo>
                <a:lnTo>
                  <a:pt x="177" y="78"/>
                </a:lnTo>
                <a:lnTo>
                  <a:pt x="178" y="78"/>
                </a:lnTo>
                <a:lnTo>
                  <a:pt x="179" y="77"/>
                </a:lnTo>
                <a:lnTo>
                  <a:pt x="180" y="77"/>
                </a:lnTo>
                <a:lnTo>
                  <a:pt x="180" y="76"/>
                </a:lnTo>
                <a:lnTo>
                  <a:pt x="181" y="75"/>
                </a:lnTo>
                <a:lnTo>
                  <a:pt x="182" y="74"/>
                </a:lnTo>
                <a:lnTo>
                  <a:pt x="185" y="74"/>
                </a:lnTo>
                <a:lnTo>
                  <a:pt x="187" y="72"/>
                </a:lnTo>
                <a:lnTo>
                  <a:pt x="188" y="71"/>
                </a:lnTo>
                <a:lnTo>
                  <a:pt x="189" y="71"/>
                </a:lnTo>
                <a:lnTo>
                  <a:pt x="190" y="71"/>
                </a:lnTo>
                <a:lnTo>
                  <a:pt x="192" y="71"/>
                </a:lnTo>
                <a:lnTo>
                  <a:pt x="193" y="71"/>
                </a:lnTo>
                <a:lnTo>
                  <a:pt x="193" y="72"/>
                </a:lnTo>
                <a:lnTo>
                  <a:pt x="195" y="72"/>
                </a:lnTo>
                <a:lnTo>
                  <a:pt x="196" y="72"/>
                </a:lnTo>
                <a:lnTo>
                  <a:pt x="196" y="74"/>
                </a:lnTo>
                <a:lnTo>
                  <a:pt x="197" y="75"/>
                </a:lnTo>
                <a:lnTo>
                  <a:pt x="197" y="76"/>
                </a:lnTo>
                <a:lnTo>
                  <a:pt x="199" y="76"/>
                </a:lnTo>
                <a:lnTo>
                  <a:pt x="199" y="77"/>
                </a:lnTo>
                <a:lnTo>
                  <a:pt x="200" y="77"/>
                </a:lnTo>
                <a:lnTo>
                  <a:pt x="201" y="77"/>
                </a:lnTo>
                <a:lnTo>
                  <a:pt x="200" y="77"/>
                </a:lnTo>
                <a:lnTo>
                  <a:pt x="201" y="77"/>
                </a:lnTo>
                <a:lnTo>
                  <a:pt x="202" y="78"/>
                </a:lnTo>
                <a:lnTo>
                  <a:pt x="202" y="79"/>
                </a:lnTo>
                <a:lnTo>
                  <a:pt x="203" y="79"/>
                </a:lnTo>
                <a:lnTo>
                  <a:pt x="203" y="78"/>
                </a:lnTo>
                <a:lnTo>
                  <a:pt x="204" y="78"/>
                </a:lnTo>
                <a:lnTo>
                  <a:pt x="204" y="79"/>
                </a:lnTo>
                <a:lnTo>
                  <a:pt x="206" y="79"/>
                </a:lnTo>
                <a:lnTo>
                  <a:pt x="207" y="80"/>
                </a:lnTo>
                <a:lnTo>
                  <a:pt x="208" y="80"/>
                </a:lnTo>
                <a:lnTo>
                  <a:pt x="208" y="81"/>
                </a:lnTo>
                <a:lnTo>
                  <a:pt x="209" y="81"/>
                </a:lnTo>
                <a:lnTo>
                  <a:pt x="209" y="82"/>
                </a:lnTo>
                <a:lnTo>
                  <a:pt x="210" y="82"/>
                </a:lnTo>
                <a:lnTo>
                  <a:pt x="210" y="81"/>
                </a:lnTo>
                <a:lnTo>
                  <a:pt x="211" y="81"/>
                </a:lnTo>
                <a:lnTo>
                  <a:pt x="212" y="81"/>
                </a:lnTo>
                <a:lnTo>
                  <a:pt x="212" y="82"/>
                </a:lnTo>
                <a:lnTo>
                  <a:pt x="211" y="82"/>
                </a:lnTo>
                <a:lnTo>
                  <a:pt x="211" y="81"/>
                </a:lnTo>
                <a:lnTo>
                  <a:pt x="210" y="82"/>
                </a:lnTo>
                <a:lnTo>
                  <a:pt x="209" y="83"/>
                </a:lnTo>
                <a:lnTo>
                  <a:pt x="209" y="84"/>
                </a:lnTo>
                <a:lnTo>
                  <a:pt x="209" y="86"/>
                </a:lnTo>
                <a:lnTo>
                  <a:pt x="208" y="86"/>
                </a:lnTo>
                <a:lnTo>
                  <a:pt x="208" y="87"/>
                </a:lnTo>
                <a:lnTo>
                  <a:pt x="207" y="88"/>
                </a:lnTo>
                <a:lnTo>
                  <a:pt x="206" y="89"/>
                </a:lnTo>
                <a:lnTo>
                  <a:pt x="206" y="90"/>
                </a:lnTo>
                <a:lnTo>
                  <a:pt x="206" y="91"/>
                </a:lnTo>
                <a:lnTo>
                  <a:pt x="204" y="92"/>
                </a:lnTo>
                <a:lnTo>
                  <a:pt x="204" y="93"/>
                </a:lnTo>
                <a:lnTo>
                  <a:pt x="204" y="94"/>
                </a:lnTo>
                <a:lnTo>
                  <a:pt x="206" y="95"/>
                </a:lnTo>
                <a:lnTo>
                  <a:pt x="206" y="97"/>
                </a:lnTo>
                <a:lnTo>
                  <a:pt x="207" y="98"/>
                </a:lnTo>
                <a:lnTo>
                  <a:pt x="208" y="100"/>
                </a:lnTo>
                <a:lnTo>
                  <a:pt x="209" y="99"/>
                </a:lnTo>
                <a:lnTo>
                  <a:pt x="210" y="99"/>
                </a:lnTo>
                <a:lnTo>
                  <a:pt x="211" y="99"/>
                </a:lnTo>
                <a:lnTo>
                  <a:pt x="212" y="99"/>
                </a:lnTo>
                <a:lnTo>
                  <a:pt x="213" y="99"/>
                </a:lnTo>
                <a:lnTo>
                  <a:pt x="214" y="99"/>
                </a:lnTo>
                <a:lnTo>
                  <a:pt x="215" y="98"/>
                </a:lnTo>
                <a:lnTo>
                  <a:pt x="217" y="98"/>
                </a:lnTo>
                <a:lnTo>
                  <a:pt x="217" y="99"/>
                </a:lnTo>
                <a:lnTo>
                  <a:pt x="218" y="99"/>
                </a:lnTo>
                <a:lnTo>
                  <a:pt x="217" y="99"/>
                </a:lnTo>
                <a:lnTo>
                  <a:pt x="217" y="100"/>
                </a:lnTo>
                <a:lnTo>
                  <a:pt x="217" y="101"/>
                </a:lnTo>
                <a:lnTo>
                  <a:pt x="215" y="101"/>
                </a:lnTo>
                <a:lnTo>
                  <a:pt x="215" y="102"/>
                </a:lnTo>
                <a:lnTo>
                  <a:pt x="214" y="103"/>
                </a:lnTo>
                <a:lnTo>
                  <a:pt x="214" y="104"/>
                </a:lnTo>
                <a:lnTo>
                  <a:pt x="213" y="104"/>
                </a:lnTo>
                <a:lnTo>
                  <a:pt x="213" y="103"/>
                </a:lnTo>
                <a:lnTo>
                  <a:pt x="212" y="104"/>
                </a:lnTo>
                <a:lnTo>
                  <a:pt x="211" y="104"/>
                </a:lnTo>
                <a:lnTo>
                  <a:pt x="210" y="104"/>
                </a:lnTo>
                <a:lnTo>
                  <a:pt x="210" y="105"/>
                </a:lnTo>
                <a:lnTo>
                  <a:pt x="211" y="105"/>
                </a:lnTo>
                <a:lnTo>
                  <a:pt x="210" y="106"/>
                </a:lnTo>
                <a:lnTo>
                  <a:pt x="209" y="108"/>
                </a:lnTo>
                <a:lnTo>
                  <a:pt x="209" y="109"/>
                </a:lnTo>
                <a:lnTo>
                  <a:pt x="209" y="110"/>
                </a:lnTo>
                <a:lnTo>
                  <a:pt x="208" y="109"/>
                </a:lnTo>
                <a:lnTo>
                  <a:pt x="207" y="110"/>
                </a:lnTo>
                <a:lnTo>
                  <a:pt x="207" y="111"/>
                </a:lnTo>
                <a:lnTo>
                  <a:pt x="208" y="112"/>
                </a:lnTo>
                <a:lnTo>
                  <a:pt x="207" y="112"/>
                </a:lnTo>
                <a:lnTo>
                  <a:pt x="207" y="113"/>
                </a:lnTo>
                <a:lnTo>
                  <a:pt x="206" y="114"/>
                </a:lnTo>
                <a:lnTo>
                  <a:pt x="208" y="115"/>
                </a:lnTo>
                <a:lnTo>
                  <a:pt x="209" y="115"/>
                </a:lnTo>
                <a:lnTo>
                  <a:pt x="210" y="115"/>
                </a:lnTo>
                <a:lnTo>
                  <a:pt x="213" y="115"/>
                </a:lnTo>
                <a:lnTo>
                  <a:pt x="212" y="115"/>
                </a:lnTo>
                <a:lnTo>
                  <a:pt x="212" y="116"/>
                </a:lnTo>
                <a:lnTo>
                  <a:pt x="211" y="116"/>
                </a:lnTo>
                <a:lnTo>
                  <a:pt x="211" y="117"/>
                </a:lnTo>
                <a:lnTo>
                  <a:pt x="210" y="118"/>
                </a:lnTo>
                <a:lnTo>
                  <a:pt x="211" y="120"/>
                </a:lnTo>
                <a:lnTo>
                  <a:pt x="211" y="121"/>
                </a:lnTo>
                <a:lnTo>
                  <a:pt x="212" y="121"/>
                </a:lnTo>
                <a:lnTo>
                  <a:pt x="213" y="122"/>
                </a:lnTo>
                <a:lnTo>
                  <a:pt x="214" y="122"/>
                </a:lnTo>
                <a:lnTo>
                  <a:pt x="214" y="123"/>
                </a:lnTo>
                <a:lnTo>
                  <a:pt x="213" y="124"/>
                </a:lnTo>
                <a:lnTo>
                  <a:pt x="214" y="124"/>
                </a:lnTo>
                <a:lnTo>
                  <a:pt x="213" y="124"/>
                </a:lnTo>
                <a:lnTo>
                  <a:pt x="213" y="125"/>
                </a:lnTo>
                <a:lnTo>
                  <a:pt x="213" y="126"/>
                </a:lnTo>
                <a:lnTo>
                  <a:pt x="214" y="126"/>
                </a:lnTo>
                <a:lnTo>
                  <a:pt x="214" y="127"/>
                </a:lnTo>
                <a:lnTo>
                  <a:pt x="214" y="128"/>
                </a:lnTo>
                <a:lnTo>
                  <a:pt x="214" y="129"/>
                </a:lnTo>
                <a:lnTo>
                  <a:pt x="215" y="129"/>
                </a:lnTo>
                <a:lnTo>
                  <a:pt x="215" y="131"/>
                </a:lnTo>
                <a:lnTo>
                  <a:pt x="215" y="132"/>
                </a:lnTo>
                <a:lnTo>
                  <a:pt x="217" y="132"/>
                </a:lnTo>
                <a:lnTo>
                  <a:pt x="218" y="132"/>
                </a:lnTo>
                <a:lnTo>
                  <a:pt x="219" y="133"/>
                </a:lnTo>
                <a:lnTo>
                  <a:pt x="220" y="133"/>
                </a:lnTo>
                <a:lnTo>
                  <a:pt x="221" y="134"/>
                </a:lnTo>
                <a:lnTo>
                  <a:pt x="222" y="134"/>
                </a:lnTo>
                <a:lnTo>
                  <a:pt x="222" y="135"/>
                </a:lnTo>
                <a:lnTo>
                  <a:pt x="223" y="135"/>
                </a:lnTo>
                <a:lnTo>
                  <a:pt x="223" y="136"/>
                </a:lnTo>
                <a:lnTo>
                  <a:pt x="224" y="137"/>
                </a:lnTo>
                <a:lnTo>
                  <a:pt x="224" y="138"/>
                </a:lnTo>
                <a:lnTo>
                  <a:pt x="224" y="140"/>
                </a:lnTo>
                <a:lnTo>
                  <a:pt x="225" y="141"/>
                </a:lnTo>
                <a:lnTo>
                  <a:pt x="225" y="143"/>
                </a:lnTo>
                <a:lnTo>
                  <a:pt x="226" y="144"/>
                </a:lnTo>
                <a:lnTo>
                  <a:pt x="226" y="145"/>
                </a:lnTo>
                <a:lnTo>
                  <a:pt x="229" y="147"/>
                </a:lnTo>
                <a:lnTo>
                  <a:pt x="230" y="148"/>
                </a:lnTo>
                <a:lnTo>
                  <a:pt x="230" y="149"/>
                </a:lnTo>
                <a:lnTo>
                  <a:pt x="229" y="150"/>
                </a:lnTo>
                <a:lnTo>
                  <a:pt x="228" y="151"/>
                </a:lnTo>
                <a:lnTo>
                  <a:pt x="226" y="151"/>
                </a:lnTo>
                <a:lnTo>
                  <a:pt x="226" y="152"/>
                </a:lnTo>
                <a:lnTo>
                  <a:pt x="228" y="154"/>
                </a:lnTo>
                <a:lnTo>
                  <a:pt x="228" y="155"/>
                </a:lnTo>
                <a:lnTo>
                  <a:pt x="230" y="156"/>
                </a:lnTo>
                <a:lnTo>
                  <a:pt x="231" y="158"/>
                </a:lnTo>
                <a:lnTo>
                  <a:pt x="232" y="159"/>
                </a:lnTo>
                <a:lnTo>
                  <a:pt x="232" y="160"/>
                </a:lnTo>
                <a:lnTo>
                  <a:pt x="233" y="160"/>
                </a:lnTo>
                <a:lnTo>
                  <a:pt x="234" y="159"/>
                </a:lnTo>
                <a:lnTo>
                  <a:pt x="237" y="159"/>
                </a:lnTo>
                <a:lnTo>
                  <a:pt x="237" y="160"/>
                </a:lnTo>
                <a:lnTo>
                  <a:pt x="238" y="161"/>
                </a:lnTo>
                <a:lnTo>
                  <a:pt x="238" y="162"/>
                </a:lnTo>
                <a:lnTo>
                  <a:pt x="240" y="163"/>
                </a:lnTo>
                <a:lnTo>
                  <a:pt x="241" y="163"/>
                </a:lnTo>
                <a:lnTo>
                  <a:pt x="242" y="165"/>
                </a:lnTo>
                <a:lnTo>
                  <a:pt x="243" y="165"/>
                </a:lnTo>
                <a:lnTo>
                  <a:pt x="243" y="166"/>
                </a:lnTo>
                <a:lnTo>
                  <a:pt x="244" y="166"/>
                </a:lnTo>
                <a:lnTo>
                  <a:pt x="245" y="165"/>
                </a:lnTo>
                <a:lnTo>
                  <a:pt x="246" y="166"/>
                </a:lnTo>
                <a:lnTo>
                  <a:pt x="246" y="167"/>
                </a:lnTo>
                <a:lnTo>
                  <a:pt x="244" y="167"/>
                </a:lnTo>
                <a:lnTo>
                  <a:pt x="243" y="167"/>
                </a:lnTo>
                <a:lnTo>
                  <a:pt x="242" y="168"/>
                </a:lnTo>
                <a:lnTo>
                  <a:pt x="241" y="168"/>
                </a:lnTo>
                <a:lnTo>
                  <a:pt x="242" y="169"/>
                </a:lnTo>
                <a:lnTo>
                  <a:pt x="243" y="170"/>
                </a:lnTo>
                <a:lnTo>
                  <a:pt x="242" y="171"/>
                </a:lnTo>
                <a:lnTo>
                  <a:pt x="242" y="172"/>
                </a:lnTo>
                <a:lnTo>
                  <a:pt x="241" y="173"/>
                </a:lnTo>
                <a:lnTo>
                  <a:pt x="241" y="174"/>
                </a:lnTo>
                <a:lnTo>
                  <a:pt x="240" y="175"/>
                </a:lnTo>
                <a:lnTo>
                  <a:pt x="241" y="178"/>
                </a:lnTo>
                <a:lnTo>
                  <a:pt x="243" y="179"/>
                </a:lnTo>
                <a:lnTo>
                  <a:pt x="242" y="179"/>
                </a:lnTo>
                <a:lnTo>
                  <a:pt x="243" y="180"/>
                </a:lnTo>
                <a:lnTo>
                  <a:pt x="244" y="180"/>
                </a:lnTo>
                <a:lnTo>
                  <a:pt x="245" y="181"/>
                </a:lnTo>
                <a:lnTo>
                  <a:pt x="246" y="181"/>
                </a:lnTo>
                <a:lnTo>
                  <a:pt x="248" y="181"/>
                </a:lnTo>
                <a:lnTo>
                  <a:pt x="249" y="180"/>
                </a:lnTo>
                <a:lnTo>
                  <a:pt x="251" y="180"/>
                </a:lnTo>
                <a:lnTo>
                  <a:pt x="252" y="180"/>
                </a:lnTo>
                <a:lnTo>
                  <a:pt x="252" y="181"/>
                </a:lnTo>
                <a:lnTo>
                  <a:pt x="254" y="182"/>
                </a:lnTo>
                <a:lnTo>
                  <a:pt x="256" y="188"/>
                </a:lnTo>
                <a:lnTo>
                  <a:pt x="257" y="188"/>
                </a:lnTo>
                <a:lnTo>
                  <a:pt x="257" y="189"/>
                </a:lnTo>
                <a:lnTo>
                  <a:pt x="257" y="190"/>
                </a:lnTo>
                <a:lnTo>
                  <a:pt x="258" y="191"/>
                </a:lnTo>
                <a:lnTo>
                  <a:pt x="259" y="192"/>
                </a:lnTo>
                <a:lnTo>
                  <a:pt x="262" y="192"/>
                </a:lnTo>
                <a:lnTo>
                  <a:pt x="266" y="195"/>
                </a:lnTo>
                <a:lnTo>
                  <a:pt x="267" y="196"/>
                </a:lnTo>
                <a:lnTo>
                  <a:pt x="267" y="197"/>
                </a:lnTo>
                <a:lnTo>
                  <a:pt x="266" y="197"/>
                </a:lnTo>
                <a:lnTo>
                  <a:pt x="265" y="197"/>
                </a:lnTo>
                <a:lnTo>
                  <a:pt x="264" y="197"/>
                </a:lnTo>
                <a:lnTo>
                  <a:pt x="264" y="198"/>
                </a:lnTo>
                <a:lnTo>
                  <a:pt x="264" y="200"/>
                </a:lnTo>
                <a:lnTo>
                  <a:pt x="263" y="200"/>
                </a:lnTo>
                <a:lnTo>
                  <a:pt x="262" y="201"/>
                </a:lnTo>
                <a:lnTo>
                  <a:pt x="260" y="201"/>
                </a:lnTo>
                <a:lnTo>
                  <a:pt x="260" y="202"/>
                </a:lnTo>
                <a:lnTo>
                  <a:pt x="260" y="203"/>
                </a:lnTo>
                <a:lnTo>
                  <a:pt x="260" y="204"/>
                </a:lnTo>
                <a:lnTo>
                  <a:pt x="259" y="204"/>
                </a:lnTo>
                <a:lnTo>
                  <a:pt x="258" y="204"/>
                </a:lnTo>
                <a:lnTo>
                  <a:pt x="257" y="204"/>
                </a:lnTo>
                <a:lnTo>
                  <a:pt x="256" y="205"/>
                </a:lnTo>
                <a:lnTo>
                  <a:pt x="255" y="206"/>
                </a:lnTo>
                <a:lnTo>
                  <a:pt x="254" y="206"/>
                </a:lnTo>
                <a:lnTo>
                  <a:pt x="254" y="205"/>
                </a:lnTo>
                <a:lnTo>
                  <a:pt x="253" y="205"/>
                </a:lnTo>
                <a:lnTo>
                  <a:pt x="252" y="205"/>
                </a:lnTo>
                <a:lnTo>
                  <a:pt x="251" y="205"/>
                </a:lnTo>
                <a:lnTo>
                  <a:pt x="249" y="205"/>
                </a:lnTo>
                <a:lnTo>
                  <a:pt x="248" y="205"/>
                </a:lnTo>
                <a:lnTo>
                  <a:pt x="247" y="205"/>
                </a:lnTo>
                <a:lnTo>
                  <a:pt x="246" y="205"/>
                </a:lnTo>
                <a:lnTo>
                  <a:pt x="245" y="205"/>
                </a:lnTo>
                <a:lnTo>
                  <a:pt x="244" y="205"/>
                </a:lnTo>
                <a:lnTo>
                  <a:pt x="243" y="205"/>
                </a:lnTo>
                <a:lnTo>
                  <a:pt x="242" y="205"/>
                </a:lnTo>
                <a:lnTo>
                  <a:pt x="241" y="206"/>
                </a:lnTo>
                <a:lnTo>
                  <a:pt x="240" y="207"/>
                </a:lnTo>
                <a:lnTo>
                  <a:pt x="238" y="207"/>
                </a:lnTo>
                <a:lnTo>
                  <a:pt x="240" y="208"/>
                </a:lnTo>
                <a:lnTo>
                  <a:pt x="238" y="208"/>
                </a:lnTo>
                <a:lnTo>
                  <a:pt x="237" y="208"/>
                </a:lnTo>
                <a:lnTo>
                  <a:pt x="236" y="209"/>
                </a:lnTo>
                <a:lnTo>
                  <a:pt x="235" y="209"/>
                </a:lnTo>
                <a:lnTo>
                  <a:pt x="235" y="211"/>
                </a:lnTo>
                <a:lnTo>
                  <a:pt x="236" y="212"/>
                </a:lnTo>
                <a:lnTo>
                  <a:pt x="237" y="212"/>
                </a:lnTo>
                <a:lnTo>
                  <a:pt x="237" y="213"/>
                </a:lnTo>
                <a:lnTo>
                  <a:pt x="238" y="214"/>
                </a:lnTo>
                <a:lnTo>
                  <a:pt x="240" y="215"/>
                </a:lnTo>
                <a:lnTo>
                  <a:pt x="240" y="216"/>
                </a:lnTo>
                <a:lnTo>
                  <a:pt x="240" y="217"/>
                </a:lnTo>
                <a:lnTo>
                  <a:pt x="241" y="218"/>
                </a:lnTo>
                <a:lnTo>
                  <a:pt x="240" y="218"/>
                </a:lnTo>
                <a:lnTo>
                  <a:pt x="241" y="218"/>
                </a:lnTo>
                <a:lnTo>
                  <a:pt x="241" y="219"/>
                </a:lnTo>
                <a:lnTo>
                  <a:pt x="241" y="220"/>
                </a:lnTo>
                <a:lnTo>
                  <a:pt x="240" y="220"/>
                </a:lnTo>
                <a:lnTo>
                  <a:pt x="240" y="222"/>
                </a:lnTo>
                <a:lnTo>
                  <a:pt x="240" y="223"/>
                </a:lnTo>
                <a:lnTo>
                  <a:pt x="240" y="224"/>
                </a:lnTo>
                <a:lnTo>
                  <a:pt x="238" y="224"/>
                </a:lnTo>
                <a:lnTo>
                  <a:pt x="237" y="224"/>
                </a:lnTo>
                <a:lnTo>
                  <a:pt x="236" y="225"/>
                </a:lnTo>
                <a:lnTo>
                  <a:pt x="236" y="226"/>
                </a:lnTo>
                <a:lnTo>
                  <a:pt x="235" y="226"/>
                </a:lnTo>
                <a:lnTo>
                  <a:pt x="235" y="227"/>
                </a:lnTo>
                <a:lnTo>
                  <a:pt x="234" y="228"/>
                </a:lnTo>
                <a:lnTo>
                  <a:pt x="234" y="229"/>
                </a:lnTo>
                <a:lnTo>
                  <a:pt x="233" y="229"/>
                </a:lnTo>
                <a:lnTo>
                  <a:pt x="233" y="230"/>
                </a:lnTo>
                <a:lnTo>
                  <a:pt x="234" y="231"/>
                </a:lnTo>
                <a:lnTo>
                  <a:pt x="235" y="231"/>
                </a:lnTo>
                <a:lnTo>
                  <a:pt x="236" y="231"/>
                </a:lnTo>
                <a:lnTo>
                  <a:pt x="236" y="232"/>
                </a:lnTo>
                <a:lnTo>
                  <a:pt x="236" y="234"/>
                </a:lnTo>
                <a:lnTo>
                  <a:pt x="236" y="235"/>
                </a:lnTo>
                <a:lnTo>
                  <a:pt x="236" y="236"/>
                </a:lnTo>
                <a:lnTo>
                  <a:pt x="235" y="236"/>
                </a:lnTo>
                <a:lnTo>
                  <a:pt x="235" y="237"/>
                </a:lnTo>
                <a:lnTo>
                  <a:pt x="234" y="237"/>
                </a:lnTo>
                <a:lnTo>
                  <a:pt x="233" y="237"/>
                </a:lnTo>
                <a:lnTo>
                  <a:pt x="232" y="238"/>
                </a:lnTo>
                <a:lnTo>
                  <a:pt x="231" y="238"/>
                </a:lnTo>
                <a:lnTo>
                  <a:pt x="231" y="239"/>
                </a:lnTo>
                <a:lnTo>
                  <a:pt x="230" y="239"/>
                </a:lnTo>
                <a:close/>
              </a:path>
            </a:pathLst>
          </a:custGeom>
          <a:noFill/>
          <a:ln w="9525" cap="rnd">
            <a:solidFill>
              <a:srgbClr val="80808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30801" name="Rectangle 57"/>
          <xdr:cNvSpPr>
            <a:spLocks noChangeArrowheads="1"/>
          </xdr:cNvSpPr>
        </xdr:nvSpPr>
        <xdr:spPr bwMode="auto">
          <a:xfrm>
            <a:off x="758" y="638"/>
            <a:ext cx="31" cy="10"/>
          </a:xfrm>
          <a:prstGeom prst="rect">
            <a:avLst/>
          </a:prstGeom>
          <a:solidFill>
            <a:srgbClr val="F4FAE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2" name="Rectangle 58"/>
          <xdr:cNvSpPr>
            <a:spLocks noChangeArrowheads="1"/>
          </xdr:cNvSpPr>
        </xdr:nvSpPr>
        <xdr:spPr bwMode="auto">
          <a:xfrm>
            <a:off x="758" y="638"/>
            <a:ext cx="31" cy="10"/>
          </a:xfrm>
          <a:prstGeom prst="rect">
            <a:avLst/>
          </a:prstGeom>
          <a:solidFill>
            <a:srgbClr val="F4FAED"/>
          </a:solidFill>
          <a:ln w="9525">
            <a:solidFill>
              <a:srgbClr val="000000"/>
            </a:solidFill>
            <a:round/>
            <a:headEnd/>
            <a:tailEnd/>
          </a:ln>
        </xdr:spPr>
      </xdr:sp>
      <xdr:sp macro="" textlink="">
        <xdr:nvSpPr>
          <xdr:cNvPr id="30803" name="Rectangle 59"/>
          <xdr:cNvSpPr>
            <a:spLocks noChangeArrowheads="1"/>
          </xdr:cNvSpPr>
        </xdr:nvSpPr>
        <xdr:spPr bwMode="auto">
          <a:xfrm>
            <a:off x="758" y="655"/>
            <a:ext cx="31" cy="10"/>
          </a:xfrm>
          <a:prstGeom prst="rect">
            <a:avLst/>
          </a:prstGeom>
          <a:solidFill>
            <a:srgbClr val="B9CDE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4" name="Rectangle 60"/>
          <xdr:cNvSpPr>
            <a:spLocks noChangeArrowheads="1"/>
          </xdr:cNvSpPr>
        </xdr:nvSpPr>
        <xdr:spPr bwMode="auto">
          <a:xfrm>
            <a:off x="758" y="655"/>
            <a:ext cx="31" cy="10"/>
          </a:xfrm>
          <a:prstGeom prst="rect">
            <a:avLst/>
          </a:prstGeom>
          <a:solidFill>
            <a:srgbClr val="C3D6AB"/>
          </a:solidFill>
          <a:ln w="9525">
            <a:solidFill>
              <a:srgbClr val="000000"/>
            </a:solidFill>
            <a:round/>
            <a:headEnd/>
            <a:tailEnd/>
          </a:ln>
        </xdr:spPr>
      </xdr:sp>
      <xdr:sp macro="" textlink="">
        <xdr:nvSpPr>
          <xdr:cNvPr id="30805" name="Rectangle 61"/>
          <xdr:cNvSpPr>
            <a:spLocks noChangeArrowheads="1"/>
          </xdr:cNvSpPr>
        </xdr:nvSpPr>
        <xdr:spPr bwMode="auto">
          <a:xfrm>
            <a:off x="758" y="688"/>
            <a:ext cx="31" cy="10"/>
          </a:xfrm>
          <a:prstGeom prst="rect">
            <a:avLst/>
          </a:prstGeom>
          <a:solidFill>
            <a:srgbClr val="749448"/>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6" name="Rectangle 62"/>
          <xdr:cNvSpPr>
            <a:spLocks noChangeArrowheads="1"/>
          </xdr:cNvSpPr>
        </xdr:nvSpPr>
        <xdr:spPr bwMode="auto">
          <a:xfrm>
            <a:off x="758" y="688"/>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07" name="Rectangle 63"/>
          <xdr:cNvSpPr>
            <a:spLocks noChangeArrowheads="1"/>
          </xdr:cNvSpPr>
        </xdr:nvSpPr>
        <xdr:spPr bwMode="auto">
          <a:xfrm>
            <a:off x="758" y="671"/>
            <a:ext cx="31" cy="10"/>
          </a:xfrm>
          <a:prstGeom prst="rect">
            <a:avLst/>
          </a:prstGeom>
          <a:solidFill>
            <a:srgbClr val="99B574"/>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808" name="Rectangle 64"/>
          <xdr:cNvSpPr>
            <a:spLocks noChangeArrowheads="1"/>
          </xdr:cNvSpPr>
        </xdr:nvSpPr>
        <xdr:spPr bwMode="auto">
          <a:xfrm>
            <a:off x="758" y="671"/>
            <a:ext cx="31" cy="10"/>
          </a:xfrm>
          <a:prstGeom prst="rect">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69"/>
          <xdr:cNvSpPr>
            <a:spLocks noChangeArrowheads="1"/>
          </xdr:cNvSpPr>
        </xdr:nvSpPr>
        <xdr:spPr bwMode="auto">
          <a:xfrm>
            <a:off x="610" y="254"/>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38" name="Rectangle 70"/>
          <xdr:cNvSpPr>
            <a:spLocks noChangeArrowheads="1"/>
          </xdr:cNvSpPr>
        </xdr:nvSpPr>
        <xdr:spPr bwMode="auto">
          <a:xfrm>
            <a:off x="635" y="254"/>
            <a:ext cx="5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Bautzen</a:t>
            </a:r>
          </a:p>
        </xdr:txBody>
      </xdr:sp>
      <xdr:sp macro="" textlink="">
        <xdr:nvSpPr>
          <xdr:cNvPr id="39" name="Rectangle 71"/>
          <xdr:cNvSpPr>
            <a:spLocks noChangeArrowheads="1"/>
          </xdr:cNvSpPr>
        </xdr:nvSpPr>
        <xdr:spPr bwMode="auto">
          <a:xfrm>
            <a:off x="477" y="431"/>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0" name="Rectangle 72"/>
          <xdr:cNvSpPr>
            <a:spLocks noChangeArrowheads="1"/>
          </xdr:cNvSpPr>
        </xdr:nvSpPr>
        <xdr:spPr bwMode="auto">
          <a:xfrm>
            <a:off x="502" y="431"/>
            <a:ext cx="3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Pirna</a:t>
            </a:r>
          </a:p>
        </xdr:txBody>
      </xdr:sp>
      <xdr:sp macro="" textlink="">
        <xdr:nvSpPr>
          <xdr:cNvPr id="41" name="Rectangle 79"/>
          <xdr:cNvSpPr>
            <a:spLocks noChangeArrowheads="1"/>
          </xdr:cNvSpPr>
        </xdr:nvSpPr>
        <xdr:spPr bwMode="auto">
          <a:xfrm>
            <a:off x="288" y="405"/>
            <a:ext cx="74"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Freiberg</a:t>
            </a:r>
          </a:p>
        </xdr:txBody>
      </xdr:sp>
      <xdr:sp macro="" textlink="">
        <xdr:nvSpPr>
          <xdr:cNvPr id="42" name="Rectangle 80"/>
          <xdr:cNvSpPr>
            <a:spLocks noChangeArrowheads="1"/>
          </xdr:cNvSpPr>
        </xdr:nvSpPr>
        <xdr:spPr bwMode="auto">
          <a:xfrm>
            <a:off x="288" y="527"/>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 </a:t>
            </a:r>
          </a:p>
        </xdr:txBody>
      </xdr:sp>
      <xdr:sp macro="" textlink="">
        <xdr:nvSpPr>
          <xdr:cNvPr id="43" name="Rectangle 81"/>
          <xdr:cNvSpPr>
            <a:spLocks noChangeArrowheads="1"/>
          </xdr:cNvSpPr>
        </xdr:nvSpPr>
        <xdr:spPr bwMode="auto">
          <a:xfrm>
            <a:off x="253" y="540"/>
            <a:ext cx="6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Annaberg</a:t>
            </a:r>
          </a:p>
        </xdr:txBody>
      </xdr:sp>
      <xdr:sp macro="" textlink="">
        <xdr:nvSpPr>
          <xdr:cNvPr id="44" name="Rectangle 82"/>
          <xdr:cNvSpPr>
            <a:spLocks noChangeArrowheads="1"/>
          </xdr:cNvSpPr>
        </xdr:nvSpPr>
        <xdr:spPr bwMode="auto">
          <a:xfrm>
            <a:off x="318" y="538"/>
            <a:ext cx="5"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t>
            </a:r>
          </a:p>
        </xdr:txBody>
      </xdr:sp>
      <xdr:sp macro="" textlink="">
        <xdr:nvSpPr>
          <xdr:cNvPr id="45" name="Rectangle 83"/>
          <xdr:cNvSpPr>
            <a:spLocks noChangeArrowheads="1"/>
          </xdr:cNvSpPr>
        </xdr:nvSpPr>
        <xdr:spPr bwMode="auto">
          <a:xfrm>
            <a:off x="274" y="552"/>
            <a:ext cx="56"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Buchholz</a:t>
            </a:r>
          </a:p>
        </xdr:txBody>
      </xdr:sp>
      <xdr:sp macro="" textlink="">
        <xdr:nvSpPr>
          <xdr:cNvPr id="46" name="Rectangle 85"/>
          <xdr:cNvSpPr>
            <a:spLocks noChangeArrowheads="1"/>
          </xdr:cNvSpPr>
        </xdr:nvSpPr>
        <xdr:spPr bwMode="auto">
          <a:xfrm>
            <a:off x="79" y="622"/>
            <a:ext cx="2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AA</a:t>
            </a:r>
          </a:p>
        </xdr:txBody>
      </xdr:sp>
      <xdr:sp macro="" textlink="">
        <xdr:nvSpPr>
          <xdr:cNvPr id="47" name="Rectangle 86"/>
          <xdr:cNvSpPr>
            <a:spLocks noChangeArrowheads="1"/>
          </xdr:cNvSpPr>
        </xdr:nvSpPr>
        <xdr:spPr bwMode="auto">
          <a:xfrm>
            <a:off x="104" y="622"/>
            <a:ext cx="40"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de-DE" sz="800" b="0" i="0" u="none" strike="noStrike" baseline="0">
                <a:solidFill>
                  <a:srgbClr val="000000"/>
                </a:solidFill>
                <a:latin typeface="Arial"/>
                <a:cs typeface="Arial"/>
              </a:rPr>
              <a:t>Plauen</a:t>
            </a:r>
          </a:p>
        </xdr:txBody>
      </xdr:sp>
      <xdr:sp macro="" textlink="Pendler!M16">
        <xdr:nvSpPr>
          <xdr:cNvPr id="48" name="Rectangle 88"/>
          <xdr:cNvSpPr>
            <a:spLocks noChangeArrowheads="1"/>
          </xdr:cNvSpPr>
        </xdr:nvSpPr>
        <xdr:spPr bwMode="auto">
          <a:xfrm>
            <a:off x="627" y="274"/>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6A513D78-2D51-44DE-A56C-D0A3ED8EDAE4}" type="TxLink">
              <a:rPr lang="en-US" sz="800" b="0" i="0" u="none" strike="noStrike" baseline="0">
                <a:solidFill>
                  <a:srgbClr val="000000"/>
                </a:solidFill>
                <a:latin typeface="Arial"/>
                <a:cs typeface="Arial"/>
              </a:rPr>
              <a:pPr algn="l" rtl="0">
                <a:defRPr sz="1000"/>
              </a:pPr>
              <a:t>14,1</a:t>
            </a:fld>
            <a:endParaRPr lang="de-DE" sz="800" b="0" i="0" u="none" strike="noStrike" baseline="0">
              <a:solidFill>
                <a:srgbClr val="000000"/>
              </a:solidFill>
              <a:latin typeface="Arial"/>
              <a:cs typeface="Arial"/>
            </a:endParaRPr>
          </a:p>
        </xdr:txBody>
      </xdr:sp>
      <xdr:sp macro="" textlink="Pendler!M24">
        <xdr:nvSpPr>
          <xdr:cNvPr id="49" name="Rectangle 90"/>
          <xdr:cNvSpPr>
            <a:spLocks noChangeArrowheads="1"/>
          </xdr:cNvSpPr>
        </xdr:nvSpPr>
        <xdr:spPr bwMode="auto">
          <a:xfrm>
            <a:off x="305" y="427"/>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96A45644-FB05-4402-9938-D508E933F1A4}" type="TxLink">
              <a:rPr lang="en-US" sz="800" b="0" i="0" u="none" strike="noStrike" baseline="0">
                <a:solidFill>
                  <a:srgbClr val="000000"/>
                </a:solidFill>
                <a:latin typeface="Arial"/>
                <a:cs typeface="Arial"/>
              </a:rPr>
              <a:pPr algn="l" rtl="0">
                <a:defRPr sz="1000"/>
              </a:pPr>
              <a:t>0,5</a:t>
            </a:fld>
            <a:endParaRPr lang="de-DE" sz="800" b="0" i="0" u="none" strike="noStrike" baseline="0">
              <a:solidFill>
                <a:srgbClr val="000000"/>
              </a:solidFill>
              <a:latin typeface="Arial"/>
              <a:cs typeface="Arial"/>
            </a:endParaRPr>
          </a:p>
        </xdr:txBody>
      </xdr:sp>
      <xdr:sp macro="" textlink="Pendler!M15">
        <xdr:nvSpPr>
          <xdr:cNvPr id="50" name="Rectangle 92"/>
          <xdr:cNvSpPr>
            <a:spLocks noChangeArrowheads="1"/>
          </xdr:cNvSpPr>
        </xdr:nvSpPr>
        <xdr:spPr bwMode="auto">
          <a:xfrm>
            <a:off x="288" y="579"/>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7701CF8C-74AB-4801-BA8D-6E3CE219AB52}" type="TxLink">
              <a:rPr lang="en-US" sz="800" b="0" i="0" u="none" strike="noStrike" baseline="0">
                <a:solidFill>
                  <a:srgbClr val="000000"/>
                </a:solidFill>
                <a:latin typeface="Arial"/>
                <a:cs typeface="Arial"/>
              </a:rPr>
              <a:pPr algn="l" rtl="0">
                <a:defRPr sz="1000"/>
              </a:pPr>
              <a:t>0,5</a:t>
            </a:fld>
            <a:endParaRPr lang="de-DE" sz="800" b="0" i="0" u="none" strike="noStrike" baseline="0">
              <a:solidFill>
                <a:srgbClr val="000000"/>
              </a:solidFill>
              <a:latin typeface="Arial"/>
              <a:cs typeface="Arial"/>
            </a:endParaRPr>
          </a:p>
        </xdr:txBody>
      </xdr:sp>
      <xdr:sp macro="" textlink="Pendler!M21">
        <xdr:nvSpPr>
          <xdr:cNvPr id="51" name="Rectangle 93"/>
          <xdr:cNvSpPr>
            <a:spLocks noChangeArrowheads="1"/>
          </xdr:cNvSpPr>
        </xdr:nvSpPr>
        <xdr:spPr bwMode="auto">
          <a:xfrm>
            <a:off x="487" y="451"/>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DE31B1BB-8407-4CE6-A3F3-5430B420853A}" type="TxLink">
              <a:rPr lang="en-US" sz="800" b="0" i="0" u="none" strike="noStrike" baseline="0">
                <a:solidFill>
                  <a:srgbClr val="000000"/>
                </a:solidFill>
                <a:latin typeface="Arial"/>
                <a:cs typeface="Arial"/>
              </a:rPr>
              <a:pPr algn="l" rtl="0">
                <a:defRPr sz="1000"/>
              </a:pPr>
              <a:t>0,6</a:t>
            </a:fld>
            <a:endParaRPr lang="de-DE" sz="800" b="0" i="0" u="none" strike="noStrike" baseline="0">
              <a:solidFill>
                <a:srgbClr val="000000"/>
              </a:solidFill>
              <a:latin typeface="Arial"/>
              <a:cs typeface="Arial"/>
            </a:endParaRPr>
          </a:p>
        </xdr:txBody>
      </xdr:sp>
      <xdr:sp macro="" textlink="Pendler!M22">
        <xdr:nvSpPr>
          <xdr:cNvPr id="52" name="Rectangle 95"/>
          <xdr:cNvSpPr>
            <a:spLocks noChangeArrowheads="1"/>
          </xdr:cNvSpPr>
        </xdr:nvSpPr>
        <xdr:spPr bwMode="auto">
          <a:xfrm>
            <a:off x="96" y="653"/>
            <a:ext cx="19"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fld id="{B8C650E0-C214-483A-86F9-27555A2A41AD}" type="TxLink">
              <a:rPr lang="en-US" sz="800" b="0" i="0" u="none" strike="noStrike" baseline="0">
                <a:solidFill>
                  <a:srgbClr val="000000"/>
                </a:solidFill>
                <a:latin typeface="Arial"/>
                <a:cs typeface="Arial"/>
              </a:rPr>
              <a:pPr algn="l" rtl="0">
                <a:defRPr sz="1000"/>
              </a:pPr>
              <a:t>0,6</a:t>
            </a:fld>
            <a:endParaRPr lang="de-DE" sz="800" b="0" i="0" u="none" strike="noStrike" baseline="0">
              <a:solidFill>
                <a:srgbClr val="000000"/>
              </a:solidFill>
              <a:latin typeface="Arial"/>
              <a:cs typeface="Arial"/>
            </a:endParaRPr>
          </a:p>
        </xdr:txBody>
      </xdr:sp>
    </xdr:grpSp>
    <xdr:clientData/>
  </xdr:twoCellAnchor>
  <xdr:twoCellAnchor>
    <xdr:from>
      <xdr:col>7</xdr:col>
      <xdr:colOff>371475</xdr:colOff>
      <xdr:row>29</xdr:row>
      <xdr:rowOff>66675</xdr:rowOff>
    </xdr:from>
    <xdr:to>
      <xdr:col>7</xdr:col>
      <xdr:colOff>609600</xdr:colOff>
      <xdr:row>29</xdr:row>
      <xdr:rowOff>133350</xdr:rowOff>
    </xdr:to>
    <xdr:sp macro="" textlink="">
      <xdr:nvSpPr>
        <xdr:cNvPr id="30776" name="Rectangle 62"/>
        <xdr:cNvSpPr>
          <a:spLocks noChangeArrowheads="1"/>
        </xdr:cNvSpPr>
      </xdr:nvSpPr>
      <xdr:spPr bwMode="auto">
        <a:xfrm>
          <a:off x="6238875" y="5486400"/>
          <a:ext cx="238125" cy="66675"/>
        </a:xfrm>
        <a:prstGeom prst="rect">
          <a:avLst/>
        </a:prstGeom>
        <a:solidFill>
          <a:srgbClr val="537326"/>
        </a:solidFill>
        <a:ln w="9525">
          <a:solidFill>
            <a:srgbClr val="000000"/>
          </a:solidFill>
          <a:round/>
          <a:headEnd/>
          <a:tailEnd/>
        </a:ln>
      </xdr:spPr>
    </xdr:sp>
    <xdr:clientData/>
  </xdr:twoCellAnchor>
  <xdr:twoCellAnchor>
    <xdr:from>
      <xdr:col>8</xdr:col>
      <xdr:colOff>323850</xdr:colOff>
      <xdr:row>29</xdr:row>
      <xdr:rowOff>38100</xdr:rowOff>
    </xdr:from>
    <xdr:to>
      <xdr:col>8</xdr:col>
      <xdr:colOff>498774</xdr:colOff>
      <xdr:row>29</xdr:row>
      <xdr:rowOff>154513</xdr:rowOff>
    </xdr:to>
    <xdr:sp macro="" textlink="">
      <xdr:nvSpPr>
        <xdr:cNvPr id="54" name="Rectangle 18"/>
        <xdr:cNvSpPr>
          <a:spLocks noChangeArrowheads="1"/>
        </xdr:cNvSpPr>
      </xdr:nvSpPr>
      <xdr:spPr bwMode="auto">
        <a:xfrm>
          <a:off x="7029450" y="5534025"/>
          <a:ext cx="174924" cy="116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2,3</a:t>
          </a:r>
        </a:p>
      </xdr:txBody>
    </xdr:sp>
    <xdr:clientData/>
  </xdr:twoCellAnchor>
  <xdr:twoCellAnchor>
    <xdr:from>
      <xdr:col>7</xdr:col>
      <xdr:colOff>781050</xdr:colOff>
      <xdr:row>29</xdr:row>
      <xdr:rowOff>38100</xdr:rowOff>
    </xdr:from>
    <xdr:to>
      <xdr:col>8</xdr:col>
      <xdr:colOff>285750</xdr:colOff>
      <xdr:row>30</xdr:row>
      <xdr:rowOff>19050</xdr:rowOff>
    </xdr:to>
    <xdr:sp macro="" textlink="">
      <xdr:nvSpPr>
        <xdr:cNvPr id="55" name="Rectangle 18"/>
        <xdr:cNvSpPr>
          <a:spLocks noChangeArrowheads="1"/>
        </xdr:cNvSpPr>
      </xdr:nvSpPr>
      <xdr:spPr bwMode="auto">
        <a:xfrm>
          <a:off x="6648450" y="5534025"/>
          <a:ext cx="3429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de-DE" sz="800" b="0" i="0" u="none" strike="noStrike" baseline="0">
              <a:solidFill>
                <a:srgbClr val="000000"/>
              </a:solidFill>
              <a:latin typeface="Arial"/>
              <a:cs typeface="Arial"/>
            </a:rPr>
            <a:t>größer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statistik.arbeitsagentur.de/cae/servlet/contentblob/4318/publicationFile/854/Qualitaetsbericht-Statistik-Arbeitslose-Arbeitsuchende.pdf" TargetMode="External"/><Relationship Id="rId2" Type="http://schemas.openxmlformats.org/officeDocument/2006/relationships/hyperlink" Target="http://statistik.arbeitsagentur.de/Statischer-Content/Grundlagen/Methodenberichte/Arbeitsmarktstatistik/Generische-Publikationen/Methodenbericht-Integrierte-Arbeitslosenstatistik.pdf" TargetMode="External"/><Relationship Id="rId1" Type="http://schemas.openxmlformats.org/officeDocument/2006/relationships/hyperlink" Target="http://statistik.arbeitsagentur.de/Statischer-Content/Grundlagen/Glossare/Generische-Publikationen/AST-Glossar-Gesamtglossar.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tatistik.arbeitsagentur.de/Navigation/Statistik/Grundlagen/Klassifikation-der-Berufe/KldB2010/KldB2010-Nav.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tatistik.arbeitsagentur.de/"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3" Type="http://schemas.openxmlformats.org/officeDocument/2006/relationships/hyperlink" Target="https://statistik.arbeitsagentur.de/Statischer-Content/Grundlagen/Glossare/Generische-Publikationen/BST-Glossar-Gesamtglossar.pdf" TargetMode="External"/><Relationship Id="rId2" Type="http://schemas.openxmlformats.org/officeDocument/2006/relationships/hyperlink" Target="http://statistik.arbeitsagentur.de/Statischer-Content/Grundlagen/Glossare/Generische-Publikationen/AST-Glossar.pdf" TargetMode="External"/><Relationship Id="rId1" Type="http://schemas.openxmlformats.org/officeDocument/2006/relationships/hyperlink" Target="http://statistik.arbeitsagentur.de/Statischer-Content/Grundlagen/Qualitaetsberichte/Generische-Publikationen/Qualitaetsbericht-Statistik-Beschaeftigung.pdf"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tatistik.arbeitsagentur.de/cae/servlet/contentblob/4412/publicationFile/858/Qualitaetsbericht-Statistik-Beschaeftigung.pdf"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tatistik.arbeitsagentur.de/Navigation/Statistik/Statistik-nach-Themen/Arbeitslose-und-gemeldetes-Stellenangebot/Arbeitslose/Arbeitslose-Nav.html" TargetMode="External"/><Relationship Id="rId1" Type="http://schemas.openxmlformats.org/officeDocument/2006/relationships/hyperlink" Target="http://statistik.arbeitsagentur.de/Navigation/Statistik/Grundlagen/Methodenberichte/Arbeitsmarktstatistik/Methodenberichte-Arbeitsmarkt-Nav.html" TargetMode="External"/><Relationship Id="rId4" Type="http://schemas.openxmlformats.org/officeDocument/2006/relationships/drawing" Target="../drawings/drawing18.xml"/></Relationships>
</file>

<file path=xl/worksheets/_rels/sheet23.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Arbeitslose-und-gemeldetes-Stellenangebot/Arbeislose-und-gemeldetes-Stellenangebot-Nav.html" TargetMode="External"/><Relationship Id="rId13" Type="http://schemas.openxmlformats.org/officeDocument/2006/relationships/hyperlink" Target="https://statistik.arbeitsagentur.de/Navigation/Statistik/Statistik-nach-Themen/Migration/Migration-Nav.html" TargetMode="External"/><Relationship Id="rId18" Type="http://schemas.openxmlformats.org/officeDocument/2006/relationships/hyperlink" Target="https://statistik.arbeitsagentur.de/Statischer-Content/Grundlagen/Glossare/Generische-Publikationen/Gesamtglossar.pdf" TargetMode="External"/><Relationship Id="rId3" Type="http://schemas.openxmlformats.org/officeDocument/2006/relationships/hyperlink" Target="http://statistik.arbeitsagentur.de/Navigation/Statistik/Statistik-nach-Themen/Zeitreihen/Zeitreihen-Nav.html" TargetMode="External"/><Relationship Id="rId21" Type="http://schemas.openxmlformats.org/officeDocument/2006/relationships/hyperlink" Target="https://statistik.arbeitsagentur.de/Statischer-Content/Grundlagen/Abkuerzungsverzeichnis/Generische-Publikationen/Zeichenerklaerung.pdf" TargetMode="External"/><Relationship Id="rId7" Type="http://schemas.openxmlformats.org/officeDocument/2006/relationships/hyperlink" Target="http://statistik.arbeitsagentur.de/Navigation/Statistik/Statistik-nach-Themen/Lohnersatzleistungen-SGBIII/Lohnersatzleistungen-SGBIII-Nav.html" TargetMode="External"/><Relationship Id="rId12" Type="http://schemas.openxmlformats.org/officeDocument/2006/relationships/hyperlink" Target="http://statistik.arbeitsagentur.de/Navigation/Statistik/Statistik-nach-Themen/Amtliche-Nachrichten-BA/ANBA-Nav.html" TargetMode="External"/><Relationship Id="rId17" Type="http://schemas.openxmlformats.org/officeDocument/2006/relationships/hyperlink" Target="https://statistik.arbeitsagentur.de/Navigation/Statistik/Statistik-nach-Themen/Langzeitarbeitslosigkeit/Langzeitarbeitslosigkeit-Nav.html" TargetMode="External"/><Relationship Id="rId2" Type="http://schemas.openxmlformats.org/officeDocument/2006/relationships/hyperlink" Target="http://statistik.arbeitsagentur.de/Navigation/Statistik/Statistik-nach-Themen/Beschaeftigung/Beschaeftigung-Nav.html" TargetMode="External"/><Relationship Id="rId16" Type="http://schemas.openxmlformats.org/officeDocument/2006/relationships/hyperlink" Target="http://statistik.arbeitsagentur.de/Navigation/Statistik/Statistik-nach-Themen/Arbeitsmarktpolitische-Massnahmen/Arbeitsmarktpolitische-Massnahmen-Nav.html" TargetMode="External"/><Relationship Id="rId20" Type="http://schemas.openxmlformats.org/officeDocument/2006/relationships/hyperlink" Target="https://statistik.arbeitsagentur.de/Statischer-Content/Grundlagen/Abkuerzungsverzeichnis/Generische-Publikationen/Abkuerzungsverzeichnis.pdf" TargetMode="External"/><Relationship Id="rId1" Type="http://schemas.openxmlformats.org/officeDocument/2006/relationships/hyperlink" Target="http://statistik.arbeitsagentur.de/Navigation/Statistik/Statistik-nach-Themen/Ausbildungsstellenmarkt/Ausbildungsstellenmarkt-Nav.html" TargetMode="External"/><Relationship Id="rId6" Type="http://schemas.openxmlformats.org/officeDocument/2006/relationships/hyperlink" Target="http://statistik.arbeitsagentur.de/Navigation/Statistik/Statistik-nach-Themen/Grundsicherung-fuer-Arbeitsuchende-SGBII/Grundsicherung-fuer-Arbeitsuchende-SGBII-Nav.html" TargetMode="External"/><Relationship Id="rId11" Type="http://schemas.openxmlformats.org/officeDocument/2006/relationships/hyperlink" Target="http://statistik.arbeitsagentur.de/Navigation/Statistik/Statistik-nach-Themen/Arbeitslose-und-gemeldetes-Stellenangebot/Arbeislose-und-gemeldetes-Stellenangebot-Nav.html" TargetMode="External"/><Relationship Id="rId24" Type="http://schemas.openxmlformats.org/officeDocument/2006/relationships/drawing" Target="../drawings/drawing19.xml"/><Relationship Id="rId5" Type="http://schemas.openxmlformats.org/officeDocument/2006/relationships/hyperlink" Target="http://statistik.arbeitsagentur.de/Navigation/Statistik/Statistik-nach-Themen/Arbeitsmarkt-im-Ueberblick/Arbeitsmarkt-im-Ueberblick-Nav.html" TargetMode="External"/><Relationship Id="rId15" Type="http://schemas.openxmlformats.org/officeDocument/2006/relationships/hyperlink" Target="https://statistik.arbeitsagentur.de/Navigation/Statistik/Statistik-nach-Themen/Frauen-und-Maenner/Frauen-und-Maenner-Nav.html" TargetMode="External"/><Relationship Id="rId23" Type="http://schemas.openxmlformats.org/officeDocument/2006/relationships/printerSettings" Target="../printerSettings/printerSettings19.bin"/><Relationship Id="rId10" Type="http://schemas.openxmlformats.org/officeDocument/2006/relationships/hyperlink" Target="http://statistik.arbeitsagentur.de/Navigation/Statistik/Statistik-nach-Regionen/Politische-Gebietsstruktur-Nav.html" TargetMode="External"/><Relationship Id="rId19" Type="http://schemas.openxmlformats.org/officeDocument/2006/relationships/hyperlink" Target="http://statistik.arbeitsagentur.de/Navigation/Statistik/Grundlagen/Methodische-Hinweise/Meth-Hinweise-Nav.html" TargetMode="External"/><Relationship Id="rId4" Type="http://schemas.openxmlformats.org/officeDocument/2006/relationships/hyperlink" Target="http://statistik.arbeitsagentur.de/Navigation/Statistik/Statistik-nach-Themen/Eingliederungsbilanzen/Eingliederungsbilanzen-Nav.html" TargetMode="External"/><Relationship Id="rId9" Type="http://schemas.openxmlformats.org/officeDocument/2006/relationships/hyperlink" Target="http://statistik.arbeitsagentur.de/Navigation/Statistik/Statistik-nach-Themen/Statistik-nach-Wirtschaftszweigen/Statistik-nach-Wirtschaftszweigen-Nav.html" TargetMode="External"/><Relationship Id="rId14" Type="http://schemas.openxmlformats.org/officeDocument/2006/relationships/hyperlink" Target="http://statistik.arbeitsagentur.de/Navigation/Statistik/Statistik-nach-Themen/Statistik-nach-Berufen/Statistik-nach-Berufen-Nav.html" TargetMode="External"/><Relationship Id="rId22" Type="http://schemas.openxmlformats.org/officeDocument/2006/relationships/hyperlink" Target="https://statistik.arbeitsagentur.de/Statischer-Content/Grundlagen/Glossare/Generische-Publikationen/Gesamtglossar.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371AD"/>
  </sheetPr>
  <dimension ref="A1:L182"/>
  <sheetViews>
    <sheetView workbookViewId="0">
      <selection activeCell="L27" sqref="L27"/>
    </sheetView>
  </sheetViews>
  <sheetFormatPr baseColWidth="10" defaultRowHeight="14.25"/>
  <cols>
    <col min="1" max="1" width="16.625" style="173" customWidth="1"/>
    <col min="2" max="2" width="44.625" style="173" customWidth="1"/>
    <col min="3" max="3" width="11.625" style="173" customWidth="1"/>
    <col min="4" max="9" width="8.625" style="173" customWidth="1"/>
    <col min="10" max="16384" width="11" style="173"/>
  </cols>
  <sheetData>
    <row r="1" spans="1:9">
      <c r="A1" s="173" t="s">
        <v>110</v>
      </c>
    </row>
    <row r="4" spans="1:9">
      <c r="A4" s="173" t="s">
        <v>109</v>
      </c>
    </row>
    <row r="5" spans="1:9">
      <c r="A5" s="173" t="s">
        <v>172</v>
      </c>
    </row>
    <row r="7" spans="1:9">
      <c r="A7" s="173" t="s">
        <v>108</v>
      </c>
    </row>
    <row r="8" spans="1:9">
      <c r="A8" s="173" t="s">
        <v>107</v>
      </c>
    </row>
    <row r="10" spans="1:9">
      <c r="A10" s="173" t="s">
        <v>106</v>
      </c>
    </row>
    <row r="12" spans="1:9">
      <c r="D12" s="175"/>
      <c r="E12" s="175"/>
      <c r="F12" s="175"/>
      <c r="G12" s="175"/>
      <c r="H12" s="175"/>
      <c r="I12" s="176"/>
    </row>
    <row r="14" spans="1:9">
      <c r="A14" s="382"/>
      <c r="B14" s="382"/>
      <c r="C14" s="231" t="s">
        <v>102</v>
      </c>
      <c r="D14" s="383" t="s">
        <v>100</v>
      </c>
      <c r="E14" s="383"/>
      <c r="F14" s="383"/>
      <c r="G14" s="383"/>
      <c r="H14" s="383"/>
      <c r="I14" s="383"/>
    </row>
    <row r="15" spans="1:9" ht="14.25" customHeight="1">
      <c r="A15" s="382"/>
      <c r="B15" s="382"/>
      <c r="C15" s="174" t="s">
        <v>105</v>
      </c>
      <c r="D15" s="384" t="s">
        <v>3</v>
      </c>
      <c r="E15" s="384"/>
      <c r="F15" s="384" t="s">
        <v>0</v>
      </c>
      <c r="G15" s="384"/>
      <c r="H15" s="385" t="s">
        <v>303</v>
      </c>
      <c r="I15" s="385"/>
    </row>
    <row r="16" spans="1:9" ht="22.5">
      <c r="A16" s="382"/>
      <c r="B16" s="382"/>
      <c r="C16" s="174" t="s">
        <v>104</v>
      </c>
      <c r="D16" s="380" t="s">
        <v>407</v>
      </c>
      <c r="E16" s="380" t="s">
        <v>408</v>
      </c>
      <c r="F16" s="380" t="s">
        <v>407</v>
      </c>
      <c r="G16" s="380" t="s">
        <v>408</v>
      </c>
      <c r="H16" s="380" t="s">
        <v>407</v>
      </c>
      <c r="I16" s="381" t="s">
        <v>408</v>
      </c>
    </row>
    <row r="17" spans="1:12">
      <c r="A17" s="174" t="s">
        <v>1</v>
      </c>
      <c r="B17" s="174" t="s">
        <v>103</v>
      </c>
      <c r="C17" s="174"/>
      <c r="D17" s="380"/>
      <c r="E17" s="380"/>
      <c r="F17" s="380"/>
      <c r="G17" s="380"/>
      <c r="H17" s="380"/>
      <c r="I17" s="381"/>
    </row>
    <row r="18" spans="1:12">
      <c r="A18" s="386" t="s">
        <v>2</v>
      </c>
      <c r="B18" s="341" t="s">
        <v>3</v>
      </c>
      <c r="C18" s="341"/>
      <c r="D18" s="175">
        <v>2256473</v>
      </c>
      <c r="E18" s="175">
        <v>2448910</v>
      </c>
      <c r="F18" s="175">
        <v>30689</v>
      </c>
      <c r="G18" s="175">
        <v>33749</v>
      </c>
      <c r="H18" s="175">
        <v>2301</v>
      </c>
      <c r="I18" s="176">
        <v>2368</v>
      </c>
      <c r="K18" s="240"/>
      <c r="L18" s="241"/>
    </row>
    <row r="19" spans="1:12">
      <c r="A19" s="386"/>
      <c r="B19" s="341" t="s">
        <v>123</v>
      </c>
      <c r="C19" s="341"/>
      <c r="D19" s="175">
        <v>487793</v>
      </c>
      <c r="E19" s="175">
        <v>542477</v>
      </c>
      <c r="F19" s="175">
        <v>7047</v>
      </c>
      <c r="G19" s="175">
        <v>7741</v>
      </c>
      <c r="H19" s="175">
        <v>355</v>
      </c>
      <c r="I19" s="176">
        <v>362</v>
      </c>
    </row>
    <row r="20" spans="1:12">
      <c r="A20" s="386"/>
      <c r="B20" s="341" t="s">
        <v>122</v>
      </c>
      <c r="C20" s="341"/>
      <c r="D20" s="175">
        <v>464315</v>
      </c>
      <c r="E20" s="175">
        <v>495718</v>
      </c>
      <c r="F20" s="175">
        <v>7265</v>
      </c>
      <c r="G20" s="175">
        <v>8010</v>
      </c>
      <c r="H20" s="175">
        <v>713</v>
      </c>
      <c r="I20" s="176">
        <v>738</v>
      </c>
    </row>
    <row r="21" spans="1:12">
      <c r="A21" s="386"/>
      <c r="B21" s="341" t="s">
        <v>121</v>
      </c>
      <c r="C21" s="341"/>
      <c r="D21" s="175">
        <v>526336</v>
      </c>
      <c r="E21" s="175">
        <v>575500</v>
      </c>
      <c r="F21" s="175">
        <v>4706</v>
      </c>
      <c r="G21" s="175">
        <v>5193</v>
      </c>
      <c r="H21" s="175">
        <v>375</v>
      </c>
      <c r="I21" s="176">
        <v>410</v>
      </c>
    </row>
    <row r="22" spans="1:12">
      <c r="A22" s="386"/>
      <c r="B22" s="341" t="s">
        <v>120</v>
      </c>
      <c r="C22" s="341"/>
      <c r="D22" s="175">
        <v>41358</v>
      </c>
      <c r="E22" s="175">
        <v>45832</v>
      </c>
      <c r="F22" s="175">
        <v>267</v>
      </c>
      <c r="G22" s="175">
        <v>298</v>
      </c>
      <c r="H22" s="175">
        <v>43</v>
      </c>
      <c r="I22" s="176">
        <v>39</v>
      </c>
    </row>
    <row r="23" spans="1:12">
      <c r="A23" s="386"/>
      <c r="B23" s="341" t="s">
        <v>119</v>
      </c>
      <c r="C23" s="341"/>
      <c r="D23" s="175">
        <v>610071</v>
      </c>
      <c r="E23" s="175">
        <v>651071</v>
      </c>
      <c r="F23" s="175">
        <v>10105</v>
      </c>
      <c r="G23" s="175">
        <v>10931</v>
      </c>
      <c r="H23" s="175">
        <v>738</v>
      </c>
      <c r="I23" s="176">
        <v>740</v>
      </c>
    </row>
    <row r="24" spans="1:12">
      <c r="A24" s="386"/>
      <c r="B24" s="341" t="s">
        <v>6</v>
      </c>
      <c r="C24" s="341"/>
      <c r="D24" s="175">
        <v>1051867</v>
      </c>
      <c r="E24" s="175">
        <v>1130642</v>
      </c>
      <c r="F24" s="175">
        <v>19062</v>
      </c>
      <c r="G24" s="175">
        <v>20908</v>
      </c>
      <c r="H24" s="175">
        <v>1349</v>
      </c>
      <c r="I24" s="176">
        <v>1343</v>
      </c>
    </row>
    <row r="25" spans="1:12">
      <c r="A25" s="386"/>
      <c r="B25" s="341" t="s">
        <v>7</v>
      </c>
      <c r="C25" s="341"/>
      <c r="D25" s="175">
        <v>825500</v>
      </c>
      <c r="E25" s="175">
        <v>912222</v>
      </c>
      <c r="F25" s="175">
        <v>8668</v>
      </c>
      <c r="G25" s="175">
        <v>9474</v>
      </c>
      <c r="H25" s="175">
        <v>674</v>
      </c>
      <c r="I25" s="176">
        <v>736</v>
      </c>
    </row>
    <row r="26" spans="1:12">
      <c r="A26" s="386"/>
      <c r="B26" s="341" t="s">
        <v>8</v>
      </c>
      <c r="C26" s="341"/>
      <c r="D26" s="175">
        <v>112168</v>
      </c>
      <c r="E26" s="175">
        <v>120583</v>
      </c>
      <c r="F26" s="175">
        <v>761</v>
      </c>
      <c r="G26" s="175">
        <v>783</v>
      </c>
      <c r="H26" s="175">
        <v>83</v>
      </c>
      <c r="I26" s="176">
        <v>94</v>
      </c>
    </row>
    <row r="27" spans="1:12">
      <c r="A27" s="386"/>
      <c r="B27" s="341" t="s">
        <v>9</v>
      </c>
      <c r="C27" s="341"/>
      <c r="D27" s="175">
        <v>140338</v>
      </c>
      <c r="E27" s="175">
        <v>147151</v>
      </c>
      <c r="F27" s="175">
        <v>899</v>
      </c>
      <c r="G27" s="175">
        <v>1008</v>
      </c>
      <c r="H27" s="175">
        <v>118</v>
      </c>
      <c r="I27" s="176">
        <v>116</v>
      </c>
    </row>
    <row r="28" spans="1:12">
      <c r="A28" s="386"/>
      <c r="B28" s="341" t="s">
        <v>4</v>
      </c>
      <c r="C28" s="341"/>
      <c r="D28" s="175">
        <v>126600</v>
      </c>
      <c r="E28" s="175">
        <v>138312</v>
      </c>
      <c r="F28" s="175">
        <v>1299</v>
      </c>
      <c r="G28" s="175">
        <v>1576</v>
      </c>
      <c r="H28" s="175">
        <v>77</v>
      </c>
      <c r="I28" s="176">
        <v>79</v>
      </c>
    </row>
    <row r="29" spans="1:12">
      <c r="A29" s="386" t="s">
        <v>10</v>
      </c>
      <c r="B29" s="341" t="s">
        <v>3</v>
      </c>
      <c r="C29" s="341"/>
      <c r="D29" s="175">
        <v>207005</v>
      </c>
      <c r="E29" s="175">
        <v>221062</v>
      </c>
      <c r="F29" s="175">
        <v>2369</v>
      </c>
      <c r="G29" s="175">
        <v>2424</v>
      </c>
      <c r="H29" s="175">
        <v>796</v>
      </c>
      <c r="I29" s="176">
        <v>848</v>
      </c>
    </row>
    <row r="30" spans="1:12">
      <c r="A30" s="386"/>
      <c r="B30" s="341" t="s">
        <v>123</v>
      </c>
      <c r="C30" s="341"/>
      <c r="D30" s="175">
        <v>41470</v>
      </c>
      <c r="E30" s="175">
        <v>44259</v>
      </c>
      <c r="F30" s="175">
        <v>623</v>
      </c>
      <c r="G30" s="175">
        <v>588</v>
      </c>
      <c r="H30" s="175">
        <v>139</v>
      </c>
      <c r="I30" s="176">
        <v>142</v>
      </c>
    </row>
    <row r="31" spans="1:12">
      <c r="A31" s="386"/>
      <c r="B31" s="341" t="s">
        <v>122</v>
      </c>
      <c r="C31" s="341"/>
      <c r="D31" s="175">
        <v>42404</v>
      </c>
      <c r="E31" s="175">
        <v>44682</v>
      </c>
      <c r="F31" s="175">
        <v>566</v>
      </c>
      <c r="G31" s="175">
        <v>600</v>
      </c>
      <c r="H31" s="175">
        <v>241</v>
      </c>
      <c r="I31" s="176">
        <v>254</v>
      </c>
    </row>
    <row r="32" spans="1:12">
      <c r="A32" s="386"/>
      <c r="B32" s="341" t="s">
        <v>121</v>
      </c>
      <c r="C32" s="341"/>
      <c r="D32" s="175">
        <v>53999</v>
      </c>
      <c r="E32" s="175">
        <v>58062</v>
      </c>
      <c r="F32" s="175">
        <v>375</v>
      </c>
      <c r="G32" s="175">
        <v>405</v>
      </c>
      <c r="H32" s="175">
        <v>110</v>
      </c>
      <c r="I32" s="176">
        <v>130</v>
      </c>
    </row>
    <row r="33" spans="1:9">
      <c r="A33" s="386"/>
      <c r="B33" s="341" t="s">
        <v>120</v>
      </c>
      <c r="C33" s="341"/>
      <c r="D33" s="175">
        <v>5158</v>
      </c>
      <c r="E33" s="175">
        <v>5592</v>
      </c>
      <c r="F33" s="175">
        <v>32</v>
      </c>
      <c r="G33" s="175">
        <v>29</v>
      </c>
      <c r="H33" s="175">
        <v>13</v>
      </c>
      <c r="I33" s="176">
        <v>9</v>
      </c>
    </row>
    <row r="34" spans="1:9">
      <c r="A34" s="386"/>
      <c r="B34" s="341" t="s">
        <v>119</v>
      </c>
      <c r="C34" s="341"/>
      <c r="D34" s="175">
        <v>55405</v>
      </c>
      <c r="E34" s="175">
        <v>58427</v>
      </c>
      <c r="F34" s="175">
        <v>688</v>
      </c>
      <c r="G34" s="175">
        <v>717</v>
      </c>
      <c r="H34" s="175">
        <v>272</v>
      </c>
      <c r="I34" s="176">
        <v>287</v>
      </c>
    </row>
    <row r="35" spans="1:9">
      <c r="A35" s="386"/>
      <c r="B35" s="341" t="s">
        <v>6</v>
      </c>
      <c r="C35" s="341"/>
      <c r="D35" s="175">
        <v>81240</v>
      </c>
      <c r="E35" s="175">
        <v>85920</v>
      </c>
      <c r="F35" s="175">
        <v>1238</v>
      </c>
      <c r="G35" s="175">
        <v>1299</v>
      </c>
      <c r="H35" s="175">
        <v>466</v>
      </c>
      <c r="I35" s="176">
        <v>456</v>
      </c>
    </row>
    <row r="36" spans="1:9">
      <c r="A36" s="386"/>
      <c r="B36" s="341" t="s">
        <v>7</v>
      </c>
      <c r="C36" s="341"/>
      <c r="D36" s="175">
        <v>83933</v>
      </c>
      <c r="E36" s="175">
        <v>90534</v>
      </c>
      <c r="F36" s="175">
        <v>854</v>
      </c>
      <c r="G36" s="175">
        <v>851</v>
      </c>
      <c r="H36" s="175">
        <v>252</v>
      </c>
      <c r="I36" s="176">
        <v>299</v>
      </c>
    </row>
    <row r="37" spans="1:9">
      <c r="A37" s="386"/>
      <c r="B37" s="341" t="s">
        <v>8</v>
      </c>
      <c r="C37" s="341"/>
      <c r="D37" s="175">
        <v>14730</v>
      </c>
      <c r="E37" s="175">
        <v>15743</v>
      </c>
      <c r="F37" s="175">
        <v>89</v>
      </c>
      <c r="G37" s="175">
        <v>88</v>
      </c>
      <c r="H37" s="175">
        <v>23</v>
      </c>
      <c r="I37" s="176">
        <v>32</v>
      </c>
    </row>
    <row r="38" spans="1:9">
      <c r="A38" s="386"/>
      <c r="B38" s="341" t="s">
        <v>9</v>
      </c>
      <c r="C38" s="341"/>
      <c r="D38" s="175">
        <v>18533</v>
      </c>
      <c r="E38" s="175">
        <v>18825</v>
      </c>
      <c r="F38" s="175">
        <v>103</v>
      </c>
      <c r="G38" s="175">
        <v>101</v>
      </c>
      <c r="H38" s="175">
        <v>34</v>
      </c>
      <c r="I38" s="176">
        <v>35</v>
      </c>
    </row>
    <row r="39" spans="1:9">
      <c r="A39" s="386"/>
      <c r="B39" s="341" t="s">
        <v>4</v>
      </c>
      <c r="C39" s="341"/>
      <c r="D39" s="175">
        <v>8569</v>
      </c>
      <c r="E39" s="175">
        <v>10040</v>
      </c>
      <c r="F39" s="175">
        <v>85</v>
      </c>
      <c r="G39" s="175">
        <v>85</v>
      </c>
      <c r="H39" s="175">
        <v>21</v>
      </c>
      <c r="I39" s="176">
        <v>26</v>
      </c>
    </row>
    <row r="40" spans="1:9">
      <c r="A40" s="386" t="s">
        <v>11</v>
      </c>
      <c r="B40" s="341" t="s">
        <v>3</v>
      </c>
      <c r="C40" s="341"/>
      <c r="D40" s="175">
        <v>78902</v>
      </c>
      <c r="E40" s="175">
        <v>86386</v>
      </c>
      <c r="F40" s="175">
        <v>864</v>
      </c>
      <c r="G40" s="175">
        <v>893</v>
      </c>
      <c r="H40" s="175">
        <v>30</v>
      </c>
      <c r="I40" s="176">
        <v>33</v>
      </c>
    </row>
    <row r="41" spans="1:9">
      <c r="A41" s="386"/>
      <c r="B41" s="341" t="s">
        <v>123</v>
      </c>
      <c r="C41" s="341"/>
      <c r="D41" s="175">
        <v>22964</v>
      </c>
      <c r="E41" s="175">
        <v>25704</v>
      </c>
      <c r="F41" s="175">
        <v>144</v>
      </c>
      <c r="G41" s="175">
        <v>166</v>
      </c>
      <c r="H41" s="175" t="s">
        <v>409</v>
      </c>
      <c r="I41" s="176">
        <v>5</v>
      </c>
    </row>
    <row r="42" spans="1:9">
      <c r="A42" s="386"/>
      <c r="B42" s="341" t="s">
        <v>122</v>
      </c>
      <c r="C42" s="341"/>
      <c r="D42" s="175">
        <v>16031</v>
      </c>
      <c r="E42" s="175">
        <v>16814</v>
      </c>
      <c r="F42" s="175">
        <v>215</v>
      </c>
      <c r="G42" s="175">
        <v>215</v>
      </c>
      <c r="H42" s="175">
        <v>7</v>
      </c>
      <c r="I42" s="176">
        <v>4</v>
      </c>
    </row>
    <row r="43" spans="1:9">
      <c r="A43" s="386"/>
      <c r="B43" s="341" t="s">
        <v>121</v>
      </c>
      <c r="C43" s="341"/>
      <c r="D43" s="175">
        <v>17131</v>
      </c>
      <c r="E43" s="175">
        <v>18990</v>
      </c>
      <c r="F43" s="175">
        <v>161</v>
      </c>
      <c r="G43" s="175">
        <v>178</v>
      </c>
      <c r="H43" s="175">
        <v>7</v>
      </c>
      <c r="I43" s="176">
        <v>7</v>
      </c>
    </row>
    <row r="44" spans="1:9">
      <c r="A44" s="386"/>
      <c r="B44" s="341" t="s">
        <v>120</v>
      </c>
      <c r="C44" s="341"/>
      <c r="D44" s="175">
        <v>1026</v>
      </c>
      <c r="E44" s="175">
        <v>1148</v>
      </c>
      <c r="F44" s="175">
        <v>9</v>
      </c>
      <c r="G44" s="175">
        <v>8</v>
      </c>
      <c r="H44" s="175">
        <v>0</v>
      </c>
      <c r="I44" s="176" t="s">
        <v>409</v>
      </c>
    </row>
    <row r="45" spans="1:9">
      <c r="A45" s="386"/>
      <c r="B45" s="341" t="s">
        <v>119</v>
      </c>
      <c r="C45" s="341"/>
      <c r="D45" s="175">
        <v>16990</v>
      </c>
      <c r="E45" s="175">
        <v>17954</v>
      </c>
      <c r="F45" s="175">
        <v>296</v>
      </c>
      <c r="G45" s="175">
        <v>259</v>
      </c>
      <c r="H45" s="175">
        <v>13</v>
      </c>
      <c r="I45" s="176">
        <v>14</v>
      </c>
    </row>
    <row r="46" spans="1:9">
      <c r="A46" s="386"/>
      <c r="B46" s="341" t="s">
        <v>6</v>
      </c>
      <c r="C46" s="341"/>
      <c r="D46" s="175">
        <v>35338</v>
      </c>
      <c r="E46" s="175">
        <v>37699</v>
      </c>
      <c r="F46" s="175">
        <v>514</v>
      </c>
      <c r="G46" s="175">
        <v>493</v>
      </c>
      <c r="H46" s="175">
        <v>17</v>
      </c>
      <c r="I46" s="176">
        <v>18</v>
      </c>
    </row>
    <row r="47" spans="1:9">
      <c r="A47" s="386"/>
      <c r="B47" s="341" t="s">
        <v>7</v>
      </c>
      <c r="C47" s="341"/>
      <c r="D47" s="175">
        <v>31909</v>
      </c>
      <c r="E47" s="175">
        <v>35720</v>
      </c>
      <c r="F47" s="175">
        <v>249</v>
      </c>
      <c r="G47" s="175">
        <v>269</v>
      </c>
      <c r="H47" s="175">
        <v>9</v>
      </c>
      <c r="I47" s="176">
        <v>8</v>
      </c>
    </row>
    <row r="48" spans="1:9">
      <c r="A48" s="386"/>
      <c r="B48" s="341" t="s">
        <v>8</v>
      </c>
      <c r="C48" s="341"/>
      <c r="D48" s="175">
        <v>3442</v>
      </c>
      <c r="E48" s="175">
        <v>3592</v>
      </c>
      <c r="F48" s="175">
        <v>21</v>
      </c>
      <c r="G48" s="175">
        <v>26</v>
      </c>
      <c r="H48" s="175">
        <v>0</v>
      </c>
      <c r="I48" s="176" t="s">
        <v>409</v>
      </c>
    </row>
    <row r="49" spans="1:9">
      <c r="A49" s="386"/>
      <c r="B49" s="341" t="s">
        <v>9</v>
      </c>
      <c r="C49" s="341"/>
      <c r="D49" s="175">
        <v>3453</v>
      </c>
      <c r="E49" s="175">
        <v>3599</v>
      </c>
      <c r="F49" s="175">
        <v>41</v>
      </c>
      <c r="G49" s="175">
        <v>38</v>
      </c>
      <c r="H49" s="175" t="s">
        <v>409</v>
      </c>
      <c r="I49" s="176">
        <v>3</v>
      </c>
    </row>
    <row r="50" spans="1:9">
      <c r="A50" s="386"/>
      <c r="B50" s="341" t="s">
        <v>4</v>
      </c>
      <c r="C50" s="341"/>
      <c r="D50" s="175">
        <v>4760</v>
      </c>
      <c r="E50" s="175">
        <v>5776</v>
      </c>
      <c r="F50" s="175">
        <v>39</v>
      </c>
      <c r="G50" s="175">
        <v>67</v>
      </c>
      <c r="H50" s="175" t="s">
        <v>409</v>
      </c>
      <c r="I50" s="176" t="s">
        <v>409</v>
      </c>
    </row>
    <row r="51" spans="1:9">
      <c r="A51" s="386" t="s">
        <v>12</v>
      </c>
      <c r="B51" s="341" t="s">
        <v>3</v>
      </c>
      <c r="C51" s="341"/>
      <c r="D51" s="175">
        <v>119000</v>
      </c>
      <c r="E51" s="175">
        <v>130572</v>
      </c>
      <c r="F51" s="175">
        <v>814</v>
      </c>
      <c r="G51" s="175">
        <v>737</v>
      </c>
      <c r="H51" s="175">
        <v>392</v>
      </c>
      <c r="I51" s="176">
        <v>365</v>
      </c>
    </row>
    <row r="52" spans="1:9">
      <c r="A52" s="386"/>
      <c r="B52" s="341" t="s">
        <v>123</v>
      </c>
      <c r="C52" s="341"/>
      <c r="D52" s="175">
        <v>34746</v>
      </c>
      <c r="E52" s="175">
        <v>38597</v>
      </c>
      <c r="F52" s="175">
        <v>236</v>
      </c>
      <c r="G52" s="175">
        <v>193</v>
      </c>
      <c r="H52" s="175">
        <v>70</v>
      </c>
      <c r="I52" s="176">
        <v>54</v>
      </c>
    </row>
    <row r="53" spans="1:9">
      <c r="A53" s="386"/>
      <c r="B53" s="341" t="s">
        <v>122</v>
      </c>
      <c r="C53" s="341"/>
      <c r="D53" s="175">
        <v>24589</v>
      </c>
      <c r="E53" s="175">
        <v>26353</v>
      </c>
      <c r="F53" s="175">
        <v>194</v>
      </c>
      <c r="G53" s="175">
        <v>183</v>
      </c>
      <c r="H53" s="175">
        <v>118</v>
      </c>
      <c r="I53" s="176">
        <v>127</v>
      </c>
    </row>
    <row r="54" spans="1:9">
      <c r="A54" s="386"/>
      <c r="B54" s="341" t="s">
        <v>121</v>
      </c>
      <c r="C54" s="341"/>
      <c r="D54" s="175">
        <v>27513</v>
      </c>
      <c r="E54" s="175">
        <v>30423</v>
      </c>
      <c r="F54" s="175">
        <v>153</v>
      </c>
      <c r="G54" s="175">
        <v>144</v>
      </c>
      <c r="H54" s="175">
        <v>61</v>
      </c>
      <c r="I54" s="176">
        <v>50</v>
      </c>
    </row>
    <row r="55" spans="1:9">
      <c r="A55" s="386"/>
      <c r="B55" s="341" t="s">
        <v>120</v>
      </c>
      <c r="C55" s="341"/>
      <c r="D55" s="175">
        <v>2030</v>
      </c>
      <c r="E55" s="175">
        <v>2331</v>
      </c>
      <c r="F55" s="175">
        <v>14</v>
      </c>
      <c r="G55" s="175">
        <v>17</v>
      </c>
      <c r="H55" s="175">
        <v>3</v>
      </c>
      <c r="I55" s="176" t="s">
        <v>409</v>
      </c>
    </row>
    <row r="56" spans="1:9">
      <c r="A56" s="386"/>
      <c r="B56" s="341" t="s">
        <v>119</v>
      </c>
      <c r="C56" s="341"/>
      <c r="D56" s="175">
        <v>27156</v>
      </c>
      <c r="E56" s="175">
        <v>29255</v>
      </c>
      <c r="F56" s="175">
        <v>193</v>
      </c>
      <c r="G56" s="175">
        <v>177</v>
      </c>
      <c r="H56" s="175">
        <v>134</v>
      </c>
      <c r="I56" s="176">
        <v>124</v>
      </c>
    </row>
    <row r="57" spans="1:9">
      <c r="A57" s="386"/>
      <c r="B57" s="341" t="s">
        <v>6</v>
      </c>
      <c r="C57" s="341"/>
      <c r="D57" s="175">
        <v>58098</v>
      </c>
      <c r="E57" s="175">
        <v>62423</v>
      </c>
      <c r="F57" s="175">
        <v>469</v>
      </c>
      <c r="G57" s="175">
        <v>421</v>
      </c>
      <c r="H57" s="175">
        <v>259</v>
      </c>
      <c r="I57" s="176">
        <v>239</v>
      </c>
    </row>
    <row r="58" spans="1:9">
      <c r="A58" s="386"/>
      <c r="B58" s="341" t="s">
        <v>7</v>
      </c>
      <c r="C58" s="341"/>
      <c r="D58" s="175">
        <v>45939</v>
      </c>
      <c r="E58" s="175">
        <v>51569</v>
      </c>
      <c r="F58" s="175">
        <v>248</v>
      </c>
      <c r="G58" s="175">
        <v>214</v>
      </c>
      <c r="H58" s="175">
        <v>104</v>
      </c>
      <c r="I58" s="176">
        <v>98</v>
      </c>
    </row>
    <row r="59" spans="1:9">
      <c r="A59" s="386"/>
      <c r="B59" s="341" t="s">
        <v>8</v>
      </c>
      <c r="C59" s="341"/>
      <c r="D59" s="175">
        <v>5489</v>
      </c>
      <c r="E59" s="175">
        <v>5798</v>
      </c>
      <c r="F59" s="175">
        <v>27</v>
      </c>
      <c r="G59" s="175">
        <v>25</v>
      </c>
      <c r="H59" s="175">
        <v>12</v>
      </c>
      <c r="I59" s="176">
        <v>12</v>
      </c>
    </row>
    <row r="60" spans="1:9">
      <c r="A60" s="386"/>
      <c r="B60" s="341" t="s">
        <v>9</v>
      </c>
      <c r="C60" s="341"/>
      <c r="D60" s="175">
        <v>6508</v>
      </c>
      <c r="E60" s="175">
        <v>7169</v>
      </c>
      <c r="F60" s="175">
        <v>46</v>
      </c>
      <c r="G60" s="175">
        <v>54</v>
      </c>
      <c r="H60" s="175">
        <v>11</v>
      </c>
      <c r="I60" s="176">
        <v>8</v>
      </c>
    </row>
    <row r="61" spans="1:9">
      <c r="A61" s="386"/>
      <c r="B61" s="341" t="s">
        <v>4</v>
      </c>
      <c r="C61" s="341"/>
      <c r="D61" s="175">
        <v>2966</v>
      </c>
      <c r="E61" s="175">
        <v>3613</v>
      </c>
      <c r="F61" s="175">
        <v>24</v>
      </c>
      <c r="G61" s="175">
        <v>23</v>
      </c>
      <c r="H61" s="175">
        <v>6</v>
      </c>
      <c r="I61" s="176" t="s">
        <v>409</v>
      </c>
    </row>
    <row r="62" spans="1:9">
      <c r="A62" s="386" t="s">
        <v>101</v>
      </c>
      <c r="B62" s="341" t="s">
        <v>3</v>
      </c>
      <c r="C62" s="341"/>
      <c r="D62" s="175">
        <v>7610</v>
      </c>
      <c r="E62" s="175">
        <v>8566</v>
      </c>
      <c r="F62" s="175">
        <v>7</v>
      </c>
      <c r="G62" s="175">
        <v>5</v>
      </c>
      <c r="H62" s="175">
        <v>46</v>
      </c>
      <c r="I62" s="176">
        <v>40</v>
      </c>
    </row>
    <row r="63" spans="1:9">
      <c r="A63" s="386"/>
      <c r="B63" s="341" t="s">
        <v>123</v>
      </c>
      <c r="C63" s="341"/>
      <c r="D63" s="175">
        <v>2829</v>
      </c>
      <c r="E63" s="175">
        <v>3114</v>
      </c>
      <c r="F63" s="175" t="s">
        <v>409</v>
      </c>
      <c r="G63" s="175" t="s">
        <v>409</v>
      </c>
      <c r="H63" s="175">
        <v>10</v>
      </c>
      <c r="I63" s="176" t="s">
        <v>409</v>
      </c>
    </row>
    <row r="64" spans="1:9">
      <c r="A64" s="386"/>
      <c r="B64" s="341" t="s">
        <v>122</v>
      </c>
      <c r="C64" s="341"/>
      <c r="D64" s="175">
        <v>1414</v>
      </c>
      <c r="E64" s="175">
        <v>1625</v>
      </c>
      <c r="F64" s="175" t="s">
        <v>409</v>
      </c>
      <c r="G64" s="175">
        <v>0</v>
      </c>
      <c r="H64" s="175">
        <v>24</v>
      </c>
      <c r="I64" s="176">
        <v>22</v>
      </c>
    </row>
    <row r="65" spans="1:9">
      <c r="A65" s="386"/>
      <c r="B65" s="341" t="s">
        <v>121</v>
      </c>
      <c r="C65" s="341"/>
      <c r="D65" s="175">
        <v>1654</v>
      </c>
      <c r="E65" s="175">
        <v>1839</v>
      </c>
      <c r="F65" s="175" t="s">
        <v>409</v>
      </c>
      <c r="G65" s="175" t="s">
        <v>409</v>
      </c>
      <c r="H65" s="175">
        <v>3</v>
      </c>
      <c r="I65" s="176" t="s">
        <v>409</v>
      </c>
    </row>
    <row r="66" spans="1:9">
      <c r="A66" s="386"/>
      <c r="B66" s="341" t="s">
        <v>120</v>
      </c>
      <c r="C66" s="341"/>
      <c r="D66" s="175">
        <v>57</v>
      </c>
      <c r="E66" s="175">
        <v>80</v>
      </c>
      <c r="F66" s="175">
        <v>0</v>
      </c>
      <c r="G66" s="175">
        <v>0</v>
      </c>
      <c r="H66" s="175">
        <v>0</v>
      </c>
      <c r="I66" s="176">
        <v>0</v>
      </c>
    </row>
    <row r="67" spans="1:9">
      <c r="A67" s="386"/>
      <c r="B67" s="341" t="s">
        <v>119</v>
      </c>
      <c r="C67" s="341"/>
      <c r="D67" s="175">
        <v>1543</v>
      </c>
      <c r="E67" s="175">
        <v>1784</v>
      </c>
      <c r="F67" s="175" t="s">
        <v>409</v>
      </c>
      <c r="G67" s="175" t="s">
        <v>409</v>
      </c>
      <c r="H67" s="175">
        <v>8</v>
      </c>
      <c r="I67" s="176">
        <v>9</v>
      </c>
    </row>
    <row r="68" spans="1:9">
      <c r="A68" s="386"/>
      <c r="B68" s="341" t="s">
        <v>6</v>
      </c>
      <c r="C68" s="341"/>
      <c r="D68" s="175">
        <v>3714</v>
      </c>
      <c r="E68" s="175">
        <v>4139</v>
      </c>
      <c r="F68" s="175" t="s">
        <v>409</v>
      </c>
      <c r="G68" s="175" t="s">
        <v>409</v>
      </c>
      <c r="H68" s="175">
        <v>32</v>
      </c>
      <c r="I68" s="176">
        <v>25</v>
      </c>
    </row>
    <row r="69" spans="1:9">
      <c r="A69" s="386"/>
      <c r="B69" s="341" t="s">
        <v>7</v>
      </c>
      <c r="C69" s="341"/>
      <c r="D69" s="175">
        <v>3271</v>
      </c>
      <c r="E69" s="175">
        <v>3731</v>
      </c>
      <c r="F69" s="175" t="s">
        <v>409</v>
      </c>
      <c r="G69" s="175" t="s">
        <v>409</v>
      </c>
      <c r="H69" s="175" t="s">
        <v>409</v>
      </c>
      <c r="I69" s="176" t="s">
        <v>409</v>
      </c>
    </row>
    <row r="70" spans="1:9">
      <c r="A70" s="386"/>
      <c r="B70" s="341" t="s">
        <v>8</v>
      </c>
      <c r="C70" s="341"/>
      <c r="D70" s="175">
        <v>308</v>
      </c>
      <c r="E70" s="175">
        <v>331</v>
      </c>
      <c r="F70" s="175">
        <v>0</v>
      </c>
      <c r="G70" s="175">
        <v>0</v>
      </c>
      <c r="H70" s="175" t="s">
        <v>409</v>
      </c>
      <c r="I70" s="176" t="s">
        <v>409</v>
      </c>
    </row>
    <row r="71" spans="1:9">
      <c r="A71" s="386"/>
      <c r="B71" s="341" t="s">
        <v>9</v>
      </c>
      <c r="C71" s="341"/>
      <c r="D71" s="175">
        <v>204</v>
      </c>
      <c r="E71" s="175">
        <v>241</v>
      </c>
      <c r="F71" s="175" t="s">
        <v>409</v>
      </c>
      <c r="G71" s="175">
        <v>0</v>
      </c>
      <c r="H71" s="175" t="s">
        <v>409</v>
      </c>
      <c r="I71" s="176" t="s">
        <v>409</v>
      </c>
    </row>
    <row r="72" spans="1:9">
      <c r="A72" s="386"/>
      <c r="B72" s="341" t="s">
        <v>4</v>
      </c>
      <c r="C72" s="341"/>
      <c r="D72" s="175">
        <v>113</v>
      </c>
      <c r="E72" s="175">
        <v>124</v>
      </c>
      <c r="F72" s="175">
        <v>0</v>
      </c>
      <c r="G72" s="175" t="s">
        <v>409</v>
      </c>
      <c r="H72" s="175" t="s">
        <v>409</v>
      </c>
      <c r="I72" s="176">
        <v>0</v>
      </c>
    </row>
    <row r="73" spans="1:9">
      <c r="A73" s="386" t="s">
        <v>13</v>
      </c>
      <c r="B73" s="341" t="s">
        <v>3</v>
      </c>
      <c r="C73" s="341"/>
      <c r="D73" s="175">
        <v>18263</v>
      </c>
      <c r="E73" s="175">
        <v>19408</v>
      </c>
      <c r="F73" s="175">
        <v>498</v>
      </c>
      <c r="G73" s="175">
        <v>423</v>
      </c>
      <c r="H73" s="175">
        <v>62</v>
      </c>
      <c r="I73" s="176">
        <v>54</v>
      </c>
    </row>
    <row r="74" spans="1:9">
      <c r="A74" s="386"/>
      <c r="B74" s="341" t="s">
        <v>123</v>
      </c>
      <c r="C74" s="341"/>
      <c r="D74" s="175">
        <v>6355</v>
      </c>
      <c r="E74" s="175">
        <v>6880</v>
      </c>
      <c r="F74" s="175">
        <v>155</v>
      </c>
      <c r="G74" s="175">
        <v>122</v>
      </c>
      <c r="H74" s="175" t="s">
        <v>409</v>
      </c>
      <c r="I74" s="176">
        <v>11</v>
      </c>
    </row>
    <row r="75" spans="1:9">
      <c r="A75" s="386"/>
      <c r="B75" s="341" t="s">
        <v>122</v>
      </c>
      <c r="C75" s="341"/>
      <c r="D75" s="175">
        <v>3410</v>
      </c>
      <c r="E75" s="175">
        <v>3573</v>
      </c>
      <c r="F75" s="175">
        <v>108</v>
      </c>
      <c r="G75" s="175">
        <v>95</v>
      </c>
      <c r="H75" s="175">
        <v>15</v>
      </c>
      <c r="I75" s="176">
        <v>13</v>
      </c>
    </row>
    <row r="76" spans="1:9">
      <c r="A76" s="386"/>
      <c r="B76" s="341" t="s">
        <v>121</v>
      </c>
      <c r="C76" s="341"/>
      <c r="D76" s="175">
        <v>3734</v>
      </c>
      <c r="E76" s="175">
        <v>4065</v>
      </c>
      <c r="F76" s="175">
        <v>97</v>
      </c>
      <c r="G76" s="175">
        <v>89</v>
      </c>
      <c r="H76" s="175">
        <v>17</v>
      </c>
      <c r="I76" s="176">
        <v>13</v>
      </c>
    </row>
    <row r="77" spans="1:9">
      <c r="A77" s="386"/>
      <c r="B77" s="341" t="s">
        <v>120</v>
      </c>
      <c r="C77" s="341"/>
      <c r="D77" s="175">
        <v>189</v>
      </c>
      <c r="E77" s="175">
        <v>196</v>
      </c>
      <c r="F77" s="175">
        <v>5</v>
      </c>
      <c r="G77" s="175" t="s">
        <v>409</v>
      </c>
      <c r="H77" s="175" t="s">
        <v>409</v>
      </c>
      <c r="I77" s="176" t="s">
        <v>409</v>
      </c>
    </row>
    <row r="78" spans="1:9">
      <c r="A78" s="386"/>
      <c r="B78" s="341" t="s">
        <v>119</v>
      </c>
      <c r="C78" s="341"/>
      <c r="D78" s="175">
        <v>3901</v>
      </c>
      <c r="E78" s="175">
        <v>4021</v>
      </c>
      <c r="F78" s="175">
        <v>114</v>
      </c>
      <c r="G78" s="175">
        <v>102</v>
      </c>
      <c r="H78" s="175">
        <v>15</v>
      </c>
      <c r="I78" s="176">
        <v>11</v>
      </c>
    </row>
    <row r="79" spans="1:9">
      <c r="A79" s="386"/>
      <c r="B79" s="341" t="s">
        <v>6</v>
      </c>
      <c r="C79" s="341"/>
      <c r="D79" s="175">
        <v>9073</v>
      </c>
      <c r="E79" s="175">
        <v>9686</v>
      </c>
      <c r="F79" s="175">
        <v>308</v>
      </c>
      <c r="G79" s="175">
        <v>274</v>
      </c>
      <c r="H79" s="175">
        <v>35</v>
      </c>
      <c r="I79" s="176">
        <v>28</v>
      </c>
    </row>
    <row r="80" spans="1:9">
      <c r="A80" s="386"/>
      <c r="B80" s="341" t="s">
        <v>7</v>
      </c>
      <c r="C80" s="341"/>
      <c r="D80" s="175">
        <v>7304</v>
      </c>
      <c r="E80" s="175">
        <v>7815</v>
      </c>
      <c r="F80" s="175">
        <v>139</v>
      </c>
      <c r="G80" s="175">
        <v>114</v>
      </c>
      <c r="H80" s="175">
        <v>23</v>
      </c>
      <c r="I80" s="176">
        <v>18</v>
      </c>
    </row>
    <row r="81" spans="1:9">
      <c r="A81" s="386"/>
      <c r="B81" s="341" t="s">
        <v>8</v>
      </c>
      <c r="C81" s="341"/>
      <c r="D81" s="175">
        <v>685</v>
      </c>
      <c r="E81" s="175">
        <v>704</v>
      </c>
      <c r="F81" s="175">
        <v>14</v>
      </c>
      <c r="G81" s="175">
        <v>11</v>
      </c>
      <c r="H81" s="175" t="s">
        <v>409</v>
      </c>
      <c r="I81" s="176" t="s">
        <v>409</v>
      </c>
    </row>
    <row r="82" spans="1:9">
      <c r="A82" s="386"/>
      <c r="B82" s="341" t="s">
        <v>9</v>
      </c>
      <c r="C82" s="341"/>
      <c r="D82" s="175">
        <v>527</v>
      </c>
      <c r="E82" s="175">
        <v>530</v>
      </c>
      <c r="F82" s="175">
        <v>18</v>
      </c>
      <c r="G82" s="175">
        <v>12</v>
      </c>
      <c r="H82" s="175" t="s">
        <v>409</v>
      </c>
      <c r="I82" s="176" t="s">
        <v>409</v>
      </c>
    </row>
    <row r="83" spans="1:9">
      <c r="A83" s="386"/>
      <c r="B83" s="341" t="s">
        <v>4</v>
      </c>
      <c r="C83" s="341"/>
      <c r="D83" s="175">
        <v>674</v>
      </c>
      <c r="E83" s="175">
        <v>673</v>
      </c>
      <c r="F83" s="175">
        <v>19</v>
      </c>
      <c r="G83" s="175" t="s">
        <v>409</v>
      </c>
      <c r="H83" s="175">
        <v>0</v>
      </c>
      <c r="I83" s="176" t="s">
        <v>409</v>
      </c>
    </row>
    <row r="84" spans="1:9">
      <c r="A84" s="386" t="s">
        <v>14</v>
      </c>
      <c r="B84" s="341" t="s">
        <v>3</v>
      </c>
      <c r="C84" s="341"/>
      <c r="D84" s="175">
        <v>5954</v>
      </c>
      <c r="E84" s="175">
        <v>6592</v>
      </c>
      <c r="F84" s="175">
        <v>17</v>
      </c>
      <c r="G84" s="175">
        <v>22</v>
      </c>
      <c r="H84" s="175">
        <v>33</v>
      </c>
      <c r="I84" s="176">
        <v>39</v>
      </c>
    </row>
    <row r="85" spans="1:9">
      <c r="A85" s="386"/>
      <c r="B85" s="341" t="s">
        <v>123</v>
      </c>
      <c r="C85" s="341"/>
      <c r="D85" s="175">
        <v>1930</v>
      </c>
      <c r="E85" s="175">
        <v>2155</v>
      </c>
      <c r="F85" s="175" t="s">
        <v>409</v>
      </c>
      <c r="G85" s="175">
        <v>4</v>
      </c>
      <c r="H85" s="175" t="s">
        <v>409</v>
      </c>
      <c r="I85" s="176" t="s">
        <v>409</v>
      </c>
    </row>
    <row r="86" spans="1:9">
      <c r="A86" s="386"/>
      <c r="B86" s="341" t="s">
        <v>122</v>
      </c>
      <c r="C86" s="341"/>
      <c r="D86" s="175">
        <v>1190</v>
      </c>
      <c r="E86" s="175">
        <v>1221</v>
      </c>
      <c r="F86" s="175">
        <v>5</v>
      </c>
      <c r="G86" s="175">
        <v>7</v>
      </c>
      <c r="H86" s="175">
        <v>11</v>
      </c>
      <c r="I86" s="176">
        <v>14</v>
      </c>
    </row>
    <row r="87" spans="1:9">
      <c r="A87" s="386"/>
      <c r="B87" s="341" t="s">
        <v>121</v>
      </c>
      <c r="C87" s="341"/>
      <c r="D87" s="175">
        <v>1337</v>
      </c>
      <c r="E87" s="175">
        <v>1539</v>
      </c>
      <c r="F87" s="175" t="s">
        <v>409</v>
      </c>
      <c r="G87" s="175" t="s">
        <v>409</v>
      </c>
      <c r="H87" s="175" t="s">
        <v>409</v>
      </c>
      <c r="I87" s="176" t="s">
        <v>409</v>
      </c>
    </row>
    <row r="88" spans="1:9">
      <c r="A88" s="386"/>
      <c r="B88" s="341" t="s">
        <v>120</v>
      </c>
      <c r="C88" s="341"/>
      <c r="D88" s="175">
        <v>80</v>
      </c>
      <c r="E88" s="175">
        <v>82</v>
      </c>
      <c r="F88" s="175">
        <v>0</v>
      </c>
      <c r="G88" s="175">
        <v>0</v>
      </c>
      <c r="H88" s="175">
        <v>0</v>
      </c>
      <c r="I88" s="176">
        <v>0</v>
      </c>
    </row>
    <row r="89" spans="1:9">
      <c r="A89" s="386"/>
      <c r="B89" s="341" t="s">
        <v>119</v>
      </c>
      <c r="C89" s="341"/>
      <c r="D89" s="175">
        <v>1362</v>
      </c>
      <c r="E89" s="175">
        <v>1438</v>
      </c>
      <c r="F89" s="175">
        <v>5</v>
      </c>
      <c r="G89" s="175">
        <v>8</v>
      </c>
      <c r="H89" s="175">
        <v>12</v>
      </c>
      <c r="I89" s="176">
        <v>12</v>
      </c>
    </row>
    <row r="90" spans="1:9">
      <c r="A90" s="386"/>
      <c r="B90" s="341" t="s">
        <v>6</v>
      </c>
      <c r="C90" s="341"/>
      <c r="D90" s="175">
        <v>2915</v>
      </c>
      <c r="E90" s="175">
        <v>3139</v>
      </c>
      <c r="F90" s="175">
        <v>13</v>
      </c>
      <c r="G90" s="175">
        <v>16</v>
      </c>
      <c r="H90" s="175">
        <v>24</v>
      </c>
      <c r="I90" s="176">
        <v>28</v>
      </c>
    </row>
    <row r="91" spans="1:9">
      <c r="A91" s="386"/>
      <c r="B91" s="341" t="s">
        <v>7</v>
      </c>
      <c r="C91" s="341"/>
      <c r="D91" s="175">
        <v>2530</v>
      </c>
      <c r="E91" s="175">
        <v>2776</v>
      </c>
      <c r="F91" s="175" t="s">
        <v>409</v>
      </c>
      <c r="G91" s="175">
        <v>5</v>
      </c>
      <c r="H91" s="175" t="s">
        <v>409</v>
      </c>
      <c r="I91" s="176" t="s">
        <v>409</v>
      </c>
    </row>
    <row r="92" spans="1:9">
      <c r="A92" s="386"/>
      <c r="B92" s="341" t="s">
        <v>8</v>
      </c>
      <c r="C92" s="341"/>
      <c r="D92" s="175">
        <v>238</v>
      </c>
      <c r="E92" s="175">
        <v>282</v>
      </c>
      <c r="F92" s="175">
        <v>0</v>
      </c>
      <c r="G92" s="175">
        <v>0</v>
      </c>
      <c r="H92" s="175" t="s">
        <v>409</v>
      </c>
      <c r="I92" s="176" t="s">
        <v>409</v>
      </c>
    </row>
    <row r="93" spans="1:9">
      <c r="A93" s="386"/>
      <c r="B93" s="341" t="s">
        <v>9</v>
      </c>
      <c r="C93" s="341"/>
      <c r="D93" s="175">
        <v>216</v>
      </c>
      <c r="E93" s="175">
        <v>238</v>
      </c>
      <c r="F93" s="175" t="s">
        <v>409</v>
      </c>
      <c r="G93" s="175">
        <v>0</v>
      </c>
      <c r="H93" s="175">
        <v>0</v>
      </c>
      <c r="I93" s="176" t="s">
        <v>409</v>
      </c>
    </row>
    <row r="94" spans="1:9">
      <c r="A94" s="386"/>
      <c r="B94" s="341" t="s">
        <v>4</v>
      </c>
      <c r="C94" s="341"/>
      <c r="D94" s="175">
        <v>55</v>
      </c>
      <c r="E94" s="175">
        <v>157</v>
      </c>
      <c r="F94" s="175">
        <v>0</v>
      </c>
      <c r="G94" s="175" t="s">
        <v>409</v>
      </c>
      <c r="H94" s="175">
        <v>0</v>
      </c>
      <c r="I94" s="176">
        <v>0</v>
      </c>
    </row>
    <row r="95" spans="1:9">
      <c r="A95" s="386" t="s">
        <v>15</v>
      </c>
      <c r="B95" s="341" t="s">
        <v>3</v>
      </c>
      <c r="C95" s="341"/>
      <c r="D95" s="175">
        <v>5164</v>
      </c>
      <c r="E95" s="175">
        <v>6137</v>
      </c>
      <c r="F95" s="175">
        <v>9</v>
      </c>
      <c r="G95" s="175">
        <v>13</v>
      </c>
      <c r="H95" s="175">
        <v>35</v>
      </c>
      <c r="I95" s="176">
        <v>30</v>
      </c>
    </row>
    <row r="96" spans="1:9">
      <c r="A96" s="386"/>
      <c r="B96" s="341" t="s">
        <v>123</v>
      </c>
      <c r="C96" s="341"/>
      <c r="D96" s="175">
        <v>1588</v>
      </c>
      <c r="E96" s="175">
        <v>1832</v>
      </c>
      <c r="F96" s="175" t="s">
        <v>409</v>
      </c>
      <c r="G96" s="175">
        <v>4</v>
      </c>
      <c r="H96" s="175">
        <v>9</v>
      </c>
      <c r="I96" s="176">
        <v>6</v>
      </c>
    </row>
    <row r="97" spans="1:9">
      <c r="A97" s="386"/>
      <c r="B97" s="341" t="s">
        <v>122</v>
      </c>
      <c r="C97" s="341"/>
      <c r="D97" s="175">
        <v>1007</v>
      </c>
      <c r="E97" s="175">
        <v>1185</v>
      </c>
      <c r="F97" s="175">
        <v>3</v>
      </c>
      <c r="G97" s="175">
        <v>6</v>
      </c>
      <c r="H97" s="175">
        <v>6</v>
      </c>
      <c r="I97" s="176">
        <v>9</v>
      </c>
    </row>
    <row r="98" spans="1:9">
      <c r="A98" s="386"/>
      <c r="B98" s="341" t="s">
        <v>121</v>
      </c>
      <c r="C98" s="341"/>
      <c r="D98" s="175">
        <v>1174</v>
      </c>
      <c r="E98" s="175">
        <v>1406</v>
      </c>
      <c r="F98" s="175">
        <v>0</v>
      </c>
      <c r="G98" s="175">
        <v>0</v>
      </c>
      <c r="H98" s="175">
        <v>4</v>
      </c>
      <c r="I98" s="176">
        <v>5</v>
      </c>
    </row>
    <row r="99" spans="1:9">
      <c r="A99" s="386"/>
      <c r="B99" s="341" t="s">
        <v>120</v>
      </c>
      <c r="C99" s="341"/>
      <c r="D99" s="175">
        <v>47</v>
      </c>
      <c r="E99" s="175">
        <v>55</v>
      </c>
      <c r="F99" s="175" t="s">
        <v>409</v>
      </c>
      <c r="G99" s="175">
        <v>0</v>
      </c>
      <c r="H99" s="175">
        <v>0</v>
      </c>
      <c r="I99" s="176">
        <v>0</v>
      </c>
    </row>
    <row r="100" spans="1:9">
      <c r="A100" s="386"/>
      <c r="B100" s="341" t="s">
        <v>119</v>
      </c>
      <c r="C100" s="341"/>
      <c r="D100" s="175">
        <v>1263</v>
      </c>
      <c r="E100" s="175">
        <v>1589</v>
      </c>
      <c r="F100" s="175">
        <v>3</v>
      </c>
      <c r="G100" s="175">
        <v>3</v>
      </c>
      <c r="H100" s="175">
        <v>14</v>
      </c>
      <c r="I100" s="176">
        <v>10</v>
      </c>
    </row>
    <row r="101" spans="1:9">
      <c r="A101" s="386"/>
      <c r="B101" s="341" t="s">
        <v>6</v>
      </c>
      <c r="C101" s="341"/>
      <c r="D101" s="175">
        <v>2652</v>
      </c>
      <c r="E101" s="175">
        <v>3035</v>
      </c>
      <c r="F101" s="175" t="s">
        <v>409</v>
      </c>
      <c r="G101" s="175">
        <v>7</v>
      </c>
      <c r="H101" s="175">
        <v>24</v>
      </c>
      <c r="I101" s="176">
        <v>22</v>
      </c>
    </row>
    <row r="102" spans="1:9">
      <c r="A102" s="386"/>
      <c r="B102" s="341" t="s">
        <v>7</v>
      </c>
      <c r="C102" s="341"/>
      <c r="D102" s="175">
        <v>2074</v>
      </c>
      <c r="E102" s="175">
        <v>2620</v>
      </c>
      <c r="F102" s="175" t="s">
        <v>409</v>
      </c>
      <c r="G102" s="175" t="s">
        <v>409</v>
      </c>
      <c r="H102" s="175">
        <v>9</v>
      </c>
      <c r="I102" s="176" t="s">
        <v>409</v>
      </c>
    </row>
    <row r="103" spans="1:9">
      <c r="A103" s="386"/>
      <c r="B103" s="341" t="s">
        <v>8</v>
      </c>
      <c r="C103" s="341"/>
      <c r="D103" s="175">
        <v>201</v>
      </c>
      <c r="E103" s="175">
        <v>252</v>
      </c>
      <c r="F103" s="175" t="s">
        <v>409</v>
      </c>
      <c r="G103" s="175" t="s">
        <v>409</v>
      </c>
      <c r="H103" s="175">
        <v>0</v>
      </c>
      <c r="I103" s="176" t="s">
        <v>409</v>
      </c>
    </row>
    <row r="104" spans="1:9">
      <c r="A104" s="386"/>
      <c r="B104" s="341" t="s">
        <v>9</v>
      </c>
      <c r="C104" s="341"/>
      <c r="D104" s="175">
        <v>152</v>
      </c>
      <c r="E104" s="175">
        <v>160</v>
      </c>
      <c r="F104" s="175">
        <v>0</v>
      </c>
      <c r="G104" s="175" t="s">
        <v>409</v>
      </c>
      <c r="H104" s="175">
        <v>0</v>
      </c>
      <c r="I104" s="176" t="s">
        <v>409</v>
      </c>
    </row>
    <row r="105" spans="1:9">
      <c r="A105" s="386"/>
      <c r="B105" s="341" t="s">
        <v>4</v>
      </c>
      <c r="C105" s="341"/>
      <c r="D105" s="175">
        <v>85</v>
      </c>
      <c r="E105" s="175">
        <v>70</v>
      </c>
      <c r="F105" s="175">
        <v>0</v>
      </c>
      <c r="G105" s="175">
        <v>0</v>
      </c>
      <c r="H105" s="175" t="s">
        <v>409</v>
      </c>
      <c r="I105" s="176">
        <v>0</v>
      </c>
    </row>
    <row r="106" spans="1:9">
      <c r="A106" s="386" t="s">
        <v>16</v>
      </c>
      <c r="B106" s="341" t="s">
        <v>3</v>
      </c>
      <c r="C106" s="341"/>
      <c r="D106" s="175">
        <v>7818</v>
      </c>
      <c r="E106" s="175">
        <v>8773</v>
      </c>
      <c r="F106" s="175">
        <v>17</v>
      </c>
      <c r="G106" s="175">
        <v>18</v>
      </c>
      <c r="H106" s="175">
        <v>25</v>
      </c>
      <c r="I106" s="176">
        <v>25</v>
      </c>
    </row>
    <row r="107" spans="1:9">
      <c r="A107" s="386"/>
      <c r="B107" s="341" t="s">
        <v>123</v>
      </c>
      <c r="C107" s="341"/>
      <c r="D107" s="175">
        <v>2446</v>
      </c>
      <c r="E107" s="175">
        <v>2834</v>
      </c>
      <c r="F107" s="175">
        <v>3</v>
      </c>
      <c r="G107" s="175" t="s">
        <v>409</v>
      </c>
      <c r="H107" s="175">
        <v>7</v>
      </c>
      <c r="I107" s="176">
        <v>5</v>
      </c>
    </row>
    <row r="108" spans="1:9">
      <c r="A108" s="386"/>
      <c r="B108" s="341" t="s">
        <v>122</v>
      </c>
      <c r="C108" s="341"/>
      <c r="D108" s="175">
        <v>1383</v>
      </c>
      <c r="E108" s="175">
        <v>1484</v>
      </c>
      <c r="F108" s="175">
        <v>3</v>
      </c>
      <c r="G108" s="175">
        <v>5</v>
      </c>
      <c r="H108" s="175">
        <v>5</v>
      </c>
      <c r="I108" s="176">
        <v>8</v>
      </c>
    </row>
    <row r="109" spans="1:9">
      <c r="A109" s="386"/>
      <c r="B109" s="341" t="s">
        <v>121</v>
      </c>
      <c r="C109" s="341"/>
      <c r="D109" s="175">
        <v>1825</v>
      </c>
      <c r="E109" s="175">
        <v>2020</v>
      </c>
      <c r="F109" s="175">
        <v>3</v>
      </c>
      <c r="G109" s="175">
        <v>0</v>
      </c>
      <c r="H109" s="175">
        <v>4</v>
      </c>
      <c r="I109" s="176">
        <v>3</v>
      </c>
    </row>
    <row r="110" spans="1:9">
      <c r="A110" s="386"/>
      <c r="B110" s="341" t="s">
        <v>120</v>
      </c>
      <c r="C110" s="341"/>
      <c r="D110" s="175">
        <v>105</v>
      </c>
      <c r="E110" s="175">
        <v>125</v>
      </c>
      <c r="F110" s="175">
        <v>0</v>
      </c>
      <c r="G110" s="175" t="s">
        <v>409</v>
      </c>
      <c r="H110" s="175">
        <v>0</v>
      </c>
      <c r="I110" s="176">
        <v>0</v>
      </c>
    </row>
    <row r="111" spans="1:9">
      <c r="A111" s="386"/>
      <c r="B111" s="341" t="s">
        <v>119</v>
      </c>
      <c r="C111" s="341"/>
      <c r="D111" s="175">
        <v>1912</v>
      </c>
      <c r="E111" s="175">
        <v>2124</v>
      </c>
      <c r="F111" s="175">
        <v>8</v>
      </c>
      <c r="G111" s="175">
        <v>8</v>
      </c>
      <c r="H111" s="175">
        <v>9</v>
      </c>
      <c r="I111" s="176">
        <v>9</v>
      </c>
    </row>
    <row r="112" spans="1:9">
      <c r="A112" s="386"/>
      <c r="B112" s="341" t="s">
        <v>6</v>
      </c>
      <c r="C112" s="341"/>
      <c r="D112" s="175">
        <v>3876</v>
      </c>
      <c r="E112" s="175">
        <v>4209</v>
      </c>
      <c r="F112" s="175">
        <v>7</v>
      </c>
      <c r="G112" s="175">
        <v>7</v>
      </c>
      <c r="H112" s="175">
        <v>20</v>
      </c>
      <c r="I112" s="176">
        <v>17</v>
      </c>
    </row>
    <row r="113" spans="1:9">
      <c r="A113" s="386"/>
      <c r="B113" s="341" t="s">
        <v>7</v>
      </c>
      <c r="C113" s="341"/>
      <c r="D113" s="175">
        <v>3264</v>
      </c>
      <c r="E113" s="175">
        <v>3744</v>
      </c>
      <c r="F113" s="175">
        <v>10</v>
      </c>
      <c r="G113" s="175">
        <v>8</v>
      </c>
      <c r="H113" s="175" t="s">
        <v>409</v>
      </c>
      <c r="I113" s="176" t="s">
        <v>409</v>
      </c>
    </row>
    <row r="114" spans="1:9">
      <c r="A114" s="386"/>
      <c r="B114" s="341" t="s">
        <v>8</v>
      </c>
      <c r="C114" s="341"/>
      <c r="D114" s="175">
        <v>278</v>
      </c>
      <c r="E114" s="175">
        <v>312</v>
      </c>
      <c r="F114" s="175">
        <v>0</v>
      </c>
      <c r="G114" s="175">
        <v>0</v>
      </c>
      <c r="H114" s="175" t="s">
        <v>409</v>
      </c>
      <c r="I114" s="176">
        <v>0</v>
      </c>
    </row>
    <row r="115" spans="1:9">
      <c r="A115" s="386"/>
      <c r="B115" s="341" t="s">
        <v>9</v>
      </c>
      <c r="C115" s="341"/>
      <c r="D115" s="175">
        <v>253</v>
      </c>
      <c r="E115" s="175">
        <v>322</v>
      </c>
      <c r="F115" s="175">
        <v>0</v>
      </c>
      <c r="G115" s="175" t="s">
        <v>409</v>
      </c>
      <c r="H115" s="175">
        <v>0</v>
      </c>
      <c r="I115" s="176" t="s">
        <v>409</v>
      </c>
    </row>
    <row r="116" spans="1:9">
      <c r="A116" s="386"/>
      <c r="B116" s="341" t="s">
        <v>4</v>
      </c>
      <c r="C116" s="341"/>
      <c r="D116" s="175">
        <v>147</v>
      </c>
      <c r="E116" s="175">
        <v>186</v>
      </c>
      <c r="F116" s="175">
        <v>0</v>
      </c>
      <c r="G116" s="175" t="s">
        <v>409</v>
      </c>
      <c r="H116" s="175">
        <v>0</v>
      </c>
      <c r="I116" s="176">
        <v>0</v>
      </c>
    </row>
    <row r="117" spans="1:9">
      <c r="A117" s="386" t="s">
        <v>400</v>
      </c>
      <c r="B117" s="341" t="s">
        <v>3</v>
      </c>
      <c r="C117" s="341"/>
      <c r="D117" s="175">
        <v>8939</v>
      </c>
      <c r="E117" s="175">
        <v>9024</v>
      </c>
      <c r="F117" s="175">
        <v>22</v>
      </c>
      <c r="G117" s="175">
        <v>15</v>
      </c>
      <c r="H117" s="175">
        <v>48</v>
      </c>
      <c r="I117" s="176">
        <v>45</v>
      </c>
    </row>
    <row r="118" spans="1:9">
      <c r="A118" s="386"/>
      <c r="B118" s="341" t="s">
        <v>123</v>
      </c>
      <c r="C118" s="341"/>
      <c r="D118" s="175">
        <v>2554</v>
      </c>
      <c r="E118" s="175">
        <v>2512</v>
      </c>
      <c r="F118" s="175">
        <v>8</v>
      </c>
      <c r="G118" s="175">
        <v>5</v>
      </c>
      <c r="H118" s="175">
        <v>8</v>
      </c>
      <c r="I118" s="176">
        <v>8</v>
      </c>
    </row>
    <row r="119" spans="1:9">
      <c r="A119" s="386"/>
      <c r="B119" s="341" t="s">
        <v>122</v>
      </c>
      <c r="C119" s="341"/>
      <c r="D119" s="175">
        <v>1812</v>
      </c>
      <c r="E119" s="175">
        <v>1811</v>
      </c>
      <c r="F119" s="175">
        <v>7</v>
      </c>
      <c r="G119" s="175">
        <v>5</v>
      </c>
      <c r="H119" s="175">
        <v>11</v>
      </c>
      <c r="I119" s="176">
        <v>14</v>
      </c>
    </row>
    <row r="120" spans="1:9">
      <c r="A120" s="386"/>
      <c r="B120" s="341" t="s">
        <v>121</v>
      </c>
      <c r="C120" s="341"/>
      <c r="D120" s="175">
        <v>2299</v>
      </c>
      <c r="E120" s="175">
        <v>2417</v>
      </c>
      <c r="F120" s="175">
        <v>3</v>
      </c>
      <c r="G120" s="175" t="s">
        <v>409</v>
      </c>
      <c r="H120" s="175">
        <v>6</v>
      </c>
      <c r="I120" s="176">
        <v>5</v>
      </c>
    </row>
    <row r="121" spans="1:9">
      <c r="A121" s="386"/>
      <c r="B121" s="341" t="s">
        <v>120</v>
      </c>
      <c r="C121" s="341"/>
      <c r="D121" s="175">
        <v>131</v>
      </c>
      <c r="E121" s="175">
        <v>160</v>
      </c>
      <c r="F121" s="175">
        <v>0</v>
      </c>
      <c r="G121" s="175" t="s">
        <v>409</v>
      </c>
      <c r="H121" s="175">
        <v>0</v>
      </c>
      <c r="I121" s="176">
        <v>0</v>
      </c>
    </row>
    <row r="122" spans="1:9">
      <c r="A122" s="386"/>
      <c r="B122" s="341" t="s">
        <v>119</v>
      </c>
      <c r="C122" s="341"/>
      <c r="D122" s="175">
        <v>2086</v>
      </c>
      <c r="E122" s="175">
        <v>2066</v>
      </c>
      <c r="F122" s="175">
        <v>4</v>
      </c>
      <c r="G122" s="175" t="s">
        <v>409</v>
      </c>
      <c r="H122" s="175">
        <v>22</v>
      </c>
      <c r="I122" s="176">
        <v>18</v>
      </c>
    </row>
    <row r="123" spans="1:9">
      <c r="A123" s="386"/>
      <c r="B123" s="341" t="s">
        <v>6</v>
      </c>
      <c r="C123" s="341"/>
      <c r="D123" s="175">
        <v>4906</v>
      </c>
      <c r="E123" s="175">
        <v>4742</v>
      </c>
      <c r="F123" s="175">
        <v>17</v>
      </c>
      <c r="G123" s="175">
        <v>9</v>
      </c>
      <c r="H123" s="175">
        <v>33</v>
      </c>
      <c r="I123" s="176">
        <v>35</v>
      </c>
    </row>
    <row r="124" spans="1:9">
      <c r="A124" s="386"/>
      <c r="B124" s="341" t="s">
        <v>7</v>
      </c>
      <c r="C124" s="341"/>
      <c r="D124" s="175">
        <v>3132</v>
      </c>
      <c r="E124" s="175">
        <v>3358</v>
      </c>
      <c r="F124" s="175">
        <v>5</v>
      </c>
      <c r="G124" s="175" t="s">
        <v>409</v>
      </c>
      <c r="H124" s="175" t="s">
        <v>409</v>
      </c>
      <c r="I124" s="176" t="s">
        <v>409</v>
      </c>
    </row>
    <row r="125" spans="1:9">
      <c r="A125" s="386"/>
      <c r="B125" s="341" t="s">
        <v>8</v>
      </c>
      <c r="C125" s="341"/>
      <c r="D125" s="175">
        <v>432</v>
      </c>
      <c r="E125" s="175">
        <v>427</v>
      </c>
      <c r="F125" s="175">
        <v>0</v>
      </c>
      <c r="G125" s="175">
        <v>0</v>
      </c>
      <c r="H125" s="175" t="s">
        <v>409</v>
      </c>
      <c r="I125" s="176" t="s">
        <v>409</v>
      </c>
    </row>
    <row r="126" spans="1:9">
      <c r="A126" s="386"/>
      <c r="B126" s="341" t="s">
        <v>9</v>
      </c>
      <c r="C126" s="341"/>
      <c r="D126" s="175">
        <v>412</v>
      </c>
      <c r="E126" s="175">
        <v>439</v>
      </c>
      <c r="F126" s="175">
        <v>0</v>
      </c>
      <c r="G126" s="175" t="s">
        <v>409</v>
      </c>
      <c r="H126" s="175" t="s">
        <v>409</v>
      </c>
      <c r="I126" s="176">
        <v>0</v>
      </c>
    </row>
    <row r="127" spans="1:9">
      <c r="A127" s="386"/>
      <c r="B127" s="341" t="s">
        <v>4</v>
      </c>
      <c r="C127" s="341"/>
      <c r="D127" s="175">
        <v>57</v>
      </c>
      <c r="E127" s="175">
        <v>58</v>
      </c>
      <c r="F127" s="175">
        <v>0</v>
      </c>
      <c r="G127" s="175">
        <v>0</v>
      </c>
      <c r="H127" s="175" t="s">
        <v>409</v>
      </c>
      <c r="I127" s="176">
        <v>0</v>
      </c>
    </row>
    <row r="128" spans="1:9">
      <c r="A128" s="386" t="s">
        <v>401</v>
      </c>
      <c r="B128" s="341" t="s">
        <v>3</v>
      </c>
      <c r="C128" s="341"/>
      <c r="D128" s="175">
        <v>17132</v>
      </c>
      <c r="E128" s="175">
        <v>18292</v>
      </c>
      <c r="F128" s="175">
        <v>73</v>
      </c>
      <c r="G128" s="175">
        <v>66</v>
      </c>
      <c r="H128" s="175">
        <v>85</v>
      </c>
      <c r="I128" s="176">
        <v>69</v>
      </c>
    </row>
    <row r="129" spans="1:9">
      <c r="A129" s="386"/>
      <c r="B129" s="341" t="s">
        <v>123</v>
      </c>
      <c r="C129" s="341"/>
      <c r="D129" s="175">
        <v>4377</v>
      </c>
      <c r="E129" s="175">
        <v>4760</v>
      </c>
      <c r="F129" s="175">
        <v>15</v>
      </c>
      <c r="G129" s="175">
        <v>9</v>
      </c>
      <c r="H129" s="175">
        <v>10</v>
      </c>
      <c r="I129" s="176" t="s">
        <v>409</v>
      </c>
    </row>
    <row r="130" spans="1:9">
      <c r="A130" s="386"/>
      <c r="B130" s="341" t="s">
        <v>122</v>
      </c>
      <c r="C130" s="341"/>
      <c r="D130" s="175">
        <v>4333</v>
      </c>
      <c r="E130" s="175">
        <v>4522</v>
      </c>
      <c r="F130" s="175">
        <v>21</v>
      </c>
      <c r="G130" s="175">
        <v>15</v>
      </c>
      <c r="H130" s="175">
        <v>27</v>
      </c>
      <c r="I130" s="176">
        <v>26</v>
      </c>
    </row>
    <row r="131" spans="1:9">
      <c r="A131" s="386"/>
      <c r="B131" s="341" t="s">
        <v>121</v>
      </c>
      <c r="C131" s="341"/>
      <c r="D131" s="175">
        <v>4359</v>
      </c>
      <c r="E131" s="175">
        <v>4811</v>
      </c>
      <c r="F131" s="175">
        <v>21</v>
      </c>
      <c r="G131" s="175">
        <v>24</v>
      </c>
      <c r="H131" s="175">
        <v>12</v>
      </c>
      <c r="I131" s="176">
        <v>7</v>
      </c>
    </row>
    <row r="132" spans="1:9">
      <c r="A132" s="386"/>
      <c r="B132" s="341" t="s">
        <v>120</v>
      </c>
      <c r="C132" s="341"/>
      <c r="D132" s="175">
        <v>680</v>
      </c>
      <c r="E132" s="175">
        <v>761</v>
      </c>
      <c r="F132" s="175" t="s">
        <v>409</v>
      </c>
      <c r="G132" s="175">
        <v>8</v>
      </c>
      <c r="H132" s="175" t="s">
        <v>409</v>
      </c>
      <c r="I132" s="176" t="s">
        <v>409</v>
      </c>
    </row>
    <row r="133" spans="1:9">
      <c r="A133" s="386"/>
      <c r="B133" s="341" t="s">
        <v>119</v>
      </c>
      <c r="C133" s="341"/>
      <c r="D133" s="175">
        <v>3104</v>
      </c>
      <c r="E133" s="175">
        <v>3163</v>
      </c>
      <c r="F133" s="175" t="s">
        <v>409</v>
      </c>
      <c r="G133" s="175">
        <v>9</v>
      </c>
      <c r="H133" s="175">
        <v>33</v>
      </c>
      <c r="I133" s="176">
        <v>28</v>
      </c>
    </row>
    <row r="134" spans="1:9">
      <c r="A134" s="386"/>
      <c r="B134" s="341" t="s">
        <v>6</v>
      </c>
      <c r="C134" s="341"/>
      <c r="D134" s="175">
        <v>7923</v>
      </c>
      <c r="E134" s="175">
        <v>8063</v>
      </c>
      <c r="F134" s="175">
        <v>28</v>
      </c>
      <c r="G134" s="175">
        <v>24</v>
      </c>
      <c r="H134" s="175">
        <v>55</v>
      </c>
      <c r="I134" s="176">
        <v>44</v>
      </c>
    </row>
    <row r="135" spans="1:9">
      <c r="A135" s="386"/>
      <c r="B135" s="341" t="s">
        <v>7</v>
      </c>
      <c r="C135" s="341"/>
      <c r="D135" s="175">
        <v>6043</v>
      </c>
      <c r="E135" s="175">
        <v>6839</v>
      </c>
      <c r="F135" s="175">
        <v>28</v>
      </c>
      <c r="G135" s="175">
        <v>17</v>
      </c>
      <c r="H135" s="175">
        <v>21</v>
      </c>
      <c r="I135" s="176">
        <v>19</v>
      </c>
    </row>
    <row r="136" spans="1:9">
      <c r="A136" s="386"/>
      <c r="B136" s="341" t="s">
        <v>8</v>
      </c>
      <c r="C136" s="341"/>
      <c r="D136" s="175">
        <v>1062</v>
      </c>
      <c r="E136" s="175">
        <v>1130</v>
      </c>
      <c r="F136" s="175">
        <v>6</v>
      </c>
      <c r="G136" s="175">
        <v>4</v>
      </c>
      <c r="H136" s="175">
        <v>3</v>
      </c>
      <c r="I136" s="176" t="s">
        <v>409</v>
      </c>
    </row>
    <row r="137" spans="1:9">
      <c r="A137" s="386"/>
      <c r="B137" s="341" t="s">
        <v>9</v>
      </c>
      <c r="C137" s="341"/>
      <c r="D137" s="175">
        <v>1825</v>
      </c>
      <c r="E137" s="175">
        <v>1985</v>
      </c>
      <c r="F137" s="175">
        <v>11</v>
      </c>
      <c r="G137" s="175">
        <v>20</v>
      </c>
      <c r="H137" s="175">
        <v>5</v>
      </c>
      <c r="I137" s="176" t="s">
        <v>409</v>
      </c>
    </row>
    <row r="138" spans="1:9">
      <c r="A138" s="386"/>
      <c r="B138" s="341" t="s">
        <v>4</v>
      </c>
      <c r="C138" s="341"/>
      <c r="D138" s="175">
        <v>279</v>
      </c>
      <c r="E138" s="175">
        <v>275</v>
      </c>
      <c r="F138" s="175">
        <v>0</v>
      </c>
      <c r="G138" s="175" t="s">
        <v>409</v>
      </c>
      <c r="H138" s="175" t="s">
        <v>409</v>
      </c>
      <c r="I138" s="176">
        <v>0</v>
      </c>
    </row>
    <row r="139" spans="1:9">
      <c r="A139" s="386" t="s">
        <v>402</v>
      </c>
      <c r="B139" s="341" t="s">
        <v>3</v>
      </c>
      <c r="C139" s="341"/>
      <c r="D139" s="175">
        <v>19558</v>
      </c>
      <c r="E139" s="175">
        <v>22141</v>
      </c>
      <c r="F139" s="175">
        <v>101</v>
      </c>
      <c r="G139" s="175">
        <v>119</v>
      </c>
      <c r="H139" s="175">
        <v>22</v>
      </c>
      <c r="I139" s="176">
        <v>25</v>
      </c>
    </row>
    <row r="140" spans="1:9">
      <c r="A140" s="386"/>
      <c r="B140" s="341" t="s">
        <v>123</v>
      </c>
      <c r="C140" s="341"/>
      <c r="D140" s="175">
        <v>3954</v>
      </c>
      <c r="E140" s="175">
        <v>4623</v>
      </c>
      <c r="F140" s="175">
        <v>19</v>
      </c>
      <c r="G140" s="175">
        <v>21</v>
      </c>
      <c r="H140" s="175">
        <v>5</v>
      </c>
      <c r="I140" s="176" t="s">
        <v>409</v>
      </c>
    </row>
    <row r="141" spans="1:9">
      <c r="A141" s="386"/>
      <c r="B141" s="341" t="s">
        <v>122</v>
      </c>
      <c r="C141" s="341"/>
      <c r="D141" s="175">
        <v>4826</v>
      </c>
      <c r="E141" s="175">
        <v>5381</v>
      </c>
      <c r="F141" s="175">
        <v>30</v>
      </c>
      <c r="G141" s="175">
        <v>40</v>
      </c>
      <c r="H141" s="175">
        <v>8</v>
      </c>
      <c r="I141" s="176">
        <v>5</v>
      </c>
    </row>
    <row r="142" spans="1:9">
      <c r="A142" s="386"/>
      <c r="B142" s="341" t="s">
        <v>121</v>
      </c>
      <c r="C142" s="341"/>
      <c r="D142" s="175">
        <v>4941</v>
      </c>
      <c r="E142" s="175">
        <v>5494</v>
      </c>
      <c r="F142" s="175">
        <v>16</v>
      </c>
      <c r="G142" s="175">
        <v>20</v>
      </c>
      <c r="H142" s="175">
        <v>4</v>
      </c>
      <c r="I142" s="176" t="s">
        <v>409</v>
      </c>
    </row>
    <row r="143" spans="1:9">
      <c r="A143" s="386"/>
      <c r="B143" s="341" t="s">
        <v>120</v>
      </c>
      <c r="C143" s="341"/>
      <c r="D143" s="175">
        <v>480</v>
      </c>
      <c r="E143" s="175">
        <v>590</v>
      </c>
      <c r="F143" s="175">
        <v>4</v>
      </c>
      <c r="G143" s="175">
        <v>3</v>
      </c>
      <c r="H143" s="175">
        <v>0</v>
      </c>
      <c r="I143" s="176">
        <v>0</v>
      </c>
    </row>
    <row r="144" spans="1:9">
      <c r="A144" s="386"/>
      <c r="B144" s="341" t="s">
        <v>119</v>
      </c>
      <c r="C144" s="341"/>
      <c r="D144" s="175">
        <v>4973</v>
      </c>
      <c r="E144" s="175">
        <v>5531</v>
      </c>
      <c r="F144" s="175">
        <v>31</v>
      </c>
      <c r="G144" s="175">
        <v>34</v>
      </c>
      <c r="H144" s="175">
        <v>5</v>
      </c>
      <c r="I144" s="176">
        <v>16</v>
      </c>
    </row>
    <row r="145" spans="1:9">
      <c r="A145" s="386"/>
      <c r="B145" s="341" t="s">
        <v>6</v>
      </c>
      <c r="C145" s="341"/>
      <c r="D145" s="175">
        <v>9024</v>
      </c>
      <c r="E145" s="175">
        <v>10088</v>
      </c>
      <c r="F145" s="175">
        <v>58</v>
      </c>
      <c r="G145" s="175">
        <v>54</v>
      </c>
      <c r="H145" s="175">
        <v>9</v>
      </c>
      <c r="I145" s="176">
        <v>15</v>
      </c>
    </row>
    <row r="146" spans="1:9">
      <c r="A146" s="386"/>
      <c r="B146" s="341" t="s">
        <v>7</v>
      </c>
      <c r="C146" s="341"/>
      <c r="D146" s="175">
        <v>6929</v>
      </c>
      <c r="E146" s="175">
        <v>8006</v>
      </c>
      <c r="F146" s="175">
        <v>30</v>
      </c>
      <c r="G146" s="175">
        <v>41</v>
      </c>
      <c r="H146" s="175">
        <v>9</v>
      </c>
      <c r="I146" s="176" t="s">
        <v>409</v>
      </c>
    </row>
    <row r="147" spans="1:9">
      <c r="A147" s="386"/>
      <c r="B147" s="341" t="s">
        <v>8</v>
      </c>
      <c r="C147" s="341"/>
      <c r="D147" s="175">
        <v>1215</v>
      </c>
      <c r="E147" s="175">
        <v>1275</v>
      </c>
      <c r="F147" s="175" t="s">
        <v>409</v>
      </c>
      <c r="G147" s="175">
        <v>6</v>
      </c>
      <c r="H147" s="175" t="s">
        <v>409</v>
      </c>
      <c r="I147" s="176" t="s">
        <v>409</v>
      </c>
    </row>
    <row r="148" spans="1:9">
      <c r="A148" s="386"/>
      <c r="B148" s="341" t="s">
        <v>9</v>
      </c>
      <c r="C148" s="341"/>
      <c r="D148" s="175">
        <v>2006</v>
      </c>
      <c r="E148" s="175">
        <v>2250</v>
      </c>
      <c r="F148" s="175" t="s">
        <v>409</v>
      </c>
      <c r="G148" s="175">
        <v>17</v>
      </c>
      <c r="H148" s="175" t="s">
        <v>409</v>
      </c>
      <c r="I148" s="176">
        <v>0</v>
      </c>
    </row>
    <row r="149" spans="1:9">
      <c r="A149" s="386"/>
      <c r="B149" s="341" t="s">
        <v>4</v>
      </c>
      <c r="C149" s="341"/>
      <c r="D149" s="175">
        <v>384</v>
      </c>
      <c r="E149" s="175">
        <v>522</v>
      </c>
      <c r="F149" s="175" t="s">
        <v>409</v>
      </c>
      <c r="G149" s="175" t="s">
        <v>409</v>
      </c>
      <c r="H149" s="175">
        <v>0</v>
      </c>
      <c r="I149" s="176">
        <v>0</v>
      </c>
    </row>
    <row r="150" spans="1:9">
      <c r="A150" s="386" t="s">
        <v>403</v>
      </c>
      <c r="B150" s="341" t="s">
        <v>3</v>
      </c>
      <c r="C150" s="341"/>
      <c r="D150" s="175">
        <v>13947</v>
      </c>
      <c r="E150" s="175">
        <v>15177</v>
      </c>
      <c r="F150" s="175">
        <v>33</v>
      </c>
      <c r="G150" s="175">
        <v>22</v>
      </c>
      <c r="H150" s="175">
        <v>9</v>
      </c>
      <c r="I150" s="176">
        <v>10</v>
      </c>
    </row>
    <row r="151" spans="1:9">
      <c r="A151" s="386"/>
      <c r="B151" s="341" t="s">
        <v>123</v>
      </c>
      <c r="C151" s="341"/>
      <c r="D151" s="175">
        <v>4150</v>
      </c>
      <c r="E151" s="175">
        <v>4579</v>
      </c>
      <c r="F151" s="175">
        <v>13</v>
      </c>
      <c r="G151" s="175">
        <v>7</v>
      </c>
      <c r="H151" s="175">
        <v>3</v>
      </c>
      <c r="I151" s="176">
        <v>3</v>
      </c>
    </row>
    <row r="152" spans="1:9">
      <c r="A152" s="386"/>
      <c r="B152" s="341" t="s">
        <v>122</v>
      </c>
      <c r="C152" s="341"/>
      <c r="D152" s="175">
        <v>2587</v>
      </c>
      <c r="E152" s="175">
        <v>2599</v>
      </c>
      <c r="F152" s="175">
        <v>6</v>
      </c>
      <c r="G152" s="175" t="s">
        <v>409</v>
      </c>
      <c r="H152" s="175" t="s">
        <v>409</v>
      </c>
      <c r="I152" s="176">
        <v>3</v>
      </c>
    </row>
    <row r="153" spans="1:9">
      <c r="A153" s="386"/>
      <c r="B153" s="341" t="s">
        <v>121</v>
      </c>
      <c r="C153" s="341"/>
      <c r="D153" s="175">
        <v>3086</v>
      </c>
      <c r="E153" s="175">
        <v>3321</v>
      </c>
      <c r="F153" s="175">
        <v>6</v>
      </c>
      <c r="G153" s="175" t="s">
        <v>409</v>
      </c>
      <c r="H153" s="175" t="s">
        <v>409</v>
      </c>
      <c r="I153" s="176">
        <v>0</v>
      </c>
    </row>
    <row r="154" spans="1:9">
      <c r="A154" s="386"/>
      <c r="B154" s="341" t="s">
        <v>120</v>
      </c>
      <c r="C154" s="341"/>
      <c r="D154" s="175">
        <v>109</v>
      </c>
      <c r="E154" s="175">
        <v>107</v>
      </c>
      <c r="F154" s="175">
        <v>0</v>
      </c>
      <c r="G154" s="175">
        <v>0</v>
      </c>
      <c r="H154" s="175">
        <v>0</v>
      </c>
      <c r="I154" s="176">
        <v>0</v>
      </c>
    </row>
    <row r="155" spans="1:9">
      <c r="A155" s="386"/>
      <c r="B155" s="341" t="s">
        <v>119</v>
      </c>
      <c r="C155" s="341"/>
      <c r="D155" s="175">
        <v>3622</v>
      </c>
      <c r="E155" s="175">
        <v>3788</v>
      </c>
      <c r="F155" s="175">
        <v>8</v>
      </c>
      <c r="G155" s="175">
        <v>6</v>
      </c>
      <c r="H155" s="175">
        <v>3</v>
      </c>
      <c r="I155" s="176" t="s">
        <v>409</v>
      </c>
    </row>
    <row r="156" spans="1:9">
      <c r="A156" s="386"/>
      <c r="B156" s="341" t="s">
        <v>6</v>
      </c>
      <c r="C156" s="341"/>
      <c r="D156" s="175">
        <v>6944</v>
      </c>
      <c r="E156" s="175">
        <v>7434</v>
      </c>
      <c r="F156" s="175">
        <v>18</v>
      </c>
      <c r="G156" s="175">
        <v>12</v>
      </c>
      <c r="H156" s="175" t="s">
        <v>409</v>
      </c>
      <c r="I156" s="176" t="s">
        <v>409</v>
      </c>
    </row>
    <row r="157" spans="1:9">
      <c r="A157" s="386"/>
      <c r="B157" s="341" t="s">
        <v>7</v>
      </c>
      <c r="C157" s="341"/>
      <c r="D157" s="175">
        <v>5592</v>
      </c>
      <c r="E157" s="175">
        <v>5933</v>
      </c>
      <c r="F157" s="175">
        <v>10</v>
      </c>
      <c r="G157" s="175">
        <v>6</v>
      </c>
      <c r="H157" s="175" t="s">
        <v>409</v>
      </c>
      <c r="I157" s="176" t="s">
        <v>409</v>
      </c>
    </row>
    <row r="158" spans="1:9">
      <c r="A158" s="386"/>
      <c r="B158" s="341" t="s">
        <v>8</v>
      </c>
      <c r="C158" s="341"/>
      <c r="D158" s="175">
        <v>563</v>
      </c>
      <c r="E158" s="175">
        <v>538</v>
      </c>
      <c r="F158" s="175" t="s">
        <v>409</v>
      </c>
      <c r="G158" s="175">
        <v>0</v>
      </c>
      <c r="H158" s="175">
        <v>0</v>
      </c>
      <c r="I158" s="176">
        <v>0</v>
      </c>
    </row>
    <row r="159" spans="1:9">
      <c r="A159" s="386"/>
      <c r="B159" s="341" t="s">
        <v>9</v>
      </c>
      <c r="C159" s="341"/>
      <c r="D159" s="175">
        <v>455</v>
      </c>
      <c r="E159" s="175">
        <v>489</v>
      </c>
      <c r="F159" s="175" t="s">
        <v>409</v>
      </c>
      <c r="G159" s="175">
        <v>0</v>
      </c>
      <c r="H159" s="175">
        <v>0</v>
      </c>
      <c r="I159" s="176">
        <v>0</v>
      </c>
    </row>
    <row r="160" spans="1:9">
      <c r="A160" s="386"/>
      <c r="B160" s="341" t="s">
        <v>4</v>
      </c>
      <c r="C160" s="341"/>
      <c r="D160" s="175">
        <v>393</v>
      </c>
      <c r="E160" s="175">
        <v>783</v>
      </c>
      <c r="F160" s="175">
        <v>0</v>
      </c>
      <c r="G160" s="175">
        <v>4</v>
      </c>
      <c r="H160" s="175">
        <v>0</v>
      </c>
      <c r="I160" s="176" t="s">
        <v>409</v>
      </c>
    </row>
    <row r="161" spans="1:9">
      <c r="A161" s="386" t="s">
        <v>404</v>
      </c>
      <c r="B161" s="341" t="s">
        <v>3</v>
      </c>
      <c r="C161" s="341"/>
      <c r="D161" s="175">
        <v>7253</v>
      </c>
      <c r="E161" s="175">
        <v>7508</v>
      </c>
      <c r="F161" s="175">
        <v>20</v>
      </c>
      <c r="G161" s="175">
        <v>23</v>
      </c>
      <c r="H161" s="175">
        <v>12</v>
      </c>
      <c r="I161" s="176">
        <v>10</v>
      </c>
    </row>
    <row r="162" spans="1:9">
      <c r="A162" s="386"/>
      <c r="B162" s="341" t="s">
        <v>123</v>
      </c>
      <c r="C162" s="341"/>
      <c r="D162" s="175">
        <v>2258</v>
      </c>
      <c r="E162" s="175">
        <v>2408</v>
      </c>
      <c r="F162" s="175">
        <v>6</v>
      </c>
      <c r="G162" s="175">
        <v>12</v>
      </c>
      <c r="H162" s="175">
        <v>0</v>
      </c>
      <c r="I162" s="176" t="s">
        <v>409</v>
      </c>
    </row>
    <row r="163" spans="1:9">
      <c r="A163" s="386"/>
      <c r="B163" s="341" t="s">
        <v>122</v>
      </c>
      <c r="C163" s="341"/>
      <c r="D163" s="175">
        <v>1291</v>
      </c>
      <c r="E163" s="175">
        <v>1328</v>
      </c>
      <c r="F163" s="175">
        <v>6</v>
      </c>
      <c r="G163" s="175">
        <v>3</v>
      </c>
      <c r="H163" s="175" t="s">
        <v>409</v>
      </c>
      <c r="I163" s="176">
        <v>6</v>
      </c>
    </row>
    <row r="164" spans="1:9">
      <c r="A164" s="386"/>
      <c r="B164" s="341" t="s">
        <v>121</v>
      </c>
      <c r="C164" s="341"/>
      <c r="D164" s="175">
        <v>1467</v>
      </c>
      <c r="E164" s="175">
        <v>1564</v>
      </c>
      <c r="F164" s="175">
        <v>3</v>
      </c>
      <c r="G164" s="175">
        <v>4</v>
      </c>
      <c r="H164" s="175" t="s">
        <v>409</v>
      </c>
      <c r="I164" s="176" t="s">
        <v>409</v>
      </c>
    </row>
    <row r="165" spans="1:9">
      <c r="A165" s="386"/>
      <c r="B165" s="341" t="s">
        <v>120</v>
      </c>
      <c r="C165" s="341"/>
      <c r="D165" s="175">
        <v>85</v>
      </c>
      <c r="E165" s="175">
        <v>91</v>
      </c>
      <c r="F165" s="175">
        <v>0</v>
      </c>
      <c r="G165" s="175" t="s">
        <v>409</v>
      </c>
      <c r="H165" s="175">
        <v>0</v>
      </c>
      <c r="I165" s="176">
        <v>0</v>
      </c>
    </row>
    <row r="166" spans="1:9">
      <c r="A166" s="386"/>
      <c r="B166" s="341" t="s">
        <v>119</v>
      </c>
      <c r="C166" s="341"/>
      <c r="D166" s="175">
        <v>1542</v>
      </c>
      <c r="E166" s="175">
        <v>1576</v>
      </c>
      <c r="F166" s="175" t="s">
        <v>409</v>
      </c>
      <c r="G166" s="175" t="s">
        <v>409</v>
      </c>
      <c r="H166" s="175">
        <v>6</v>
      </c>
      <c r="I166" s="176" t="s">
        <v>409</v>
      </c>
    </row>
    <row r="167" spans="1:9">
      <c r="A167" s="386"/>
      <c r="B167" s="341" t="s">
        <v>6</v>
      </c>
      <c r="C167" s="341"/>
      <c r="D167" s="175">
        <v>3416</v>
      </c>
      <c r="E167" s="175">
        <v>3432</v>
      </c>
      <c r="F167" s="175">
        <v>6</v>
      </c>
      <c r="G167" s="175">
        <v>11</v>
      </c>
      <c r="H167" s="175" t="s">
        <v>409</v>
      </c>
      <c r="I167" s="176" t="s">
        <v>409</v>
      </c>
    </row>
    <row r="168" spans="1:9">
      <c r="A168" s="386"/>
      <c r="B168" s="341" t="s">
        <v>7</v>
      </c>
      <c r="C168" s="341"/>
      <c r="D168" s="175">
        <v>2726</v>
      </c>
      <c r="E168" s="175">
        <v>2982</v>
      </c>
      <c r="F168" s="175">
        <v>9</v>
      </c>
      <c r="G168" s="175">
        <v>8</v>
      </c>
      <c r="H168" s="175">
        <v>0</v>
      </c>
      <c r="I168" s="176" t="s">
        <v>409</v>
      </c>
    </row>
    <row r="169" spans="1:9">
      <c r="A169" s="386"/>
      <c r="B169" s="341" t="s">
        <v>8</v>
      </c>
      <c r="C169" s="341"/>
      <c r="D169" s="175">
        <v>263</v>
      </c>
      <c r="E169" s="175">
        <v>284</v>
      </c>
      <c r="F169" s="175">
        <v>0</v>
      </c>
      <c r="G169" s="175" t="s">
        <v>409</v>
      </c>
      <c r="H169" s="175" t="s">
        <v>409</v>
      </c>
      <c r="I169" s="176">
        <v>0</v>
      </c>
    </row>
    <row r="170" spans="1:9">
      <c r="A170" s="386"/>
      <c r="B170" s="341" t="s">
        <v>9</v>
      </c>
      <c r="C170" s="341"/>
      <c r="D170" s="175">
        <v>238</v>
      </c>
      <c r="E170" s="175">
        <v>269</v>
      </c>
      <c r="F170" s="175" t="s">
        <v>409</v>
      </c>
      <c r="G170" s="175">
        <v>0</v>
      </c>
      <c r="H170" s="175">
        <v>0</v>
      </c>
      <c r="I170" s="176">
        <v>0</v>
      </c>
    </row>
    <row r="171" spans="1:9">
      <c r="A171" s="386"/>
      <c r="B171" s="341" t="s">
        <v>4</v>
      </c>
      <c r="C171" s="341"/>
      <c r="D171" s="175">
        <v>610</v>
      </c>
      <c r="E171" s="175">
        <v>541</v>
      </c>
      <c r="F171" s="175" t="s">
        <v>409</v>
      </c>
      <c r="G171" s="175" t="s">
        <v>409</v>
      </c>
      <c r="H171" s="175" t="s">
        <v>409</v>
      </c>
      <c r="I171" s="176">
        <v>0</v>
      </c>
    </row>
    <row r="172" spans="1:9">
      <c r="A172" s="386" t="s">
        <v>405</v>
      </c>
      <c r="B172" s="341" t="s">
        <v>3</v>
      </c>
      <c r="C172" s="341"/>
      <c r="D172" s="175">
        <v>7362</v>
      </c>
      <c r="E172" s="175">
        <v>8954</v>
      </c>
      <c r="F172" s="175">
        <v>17</v>
      </c>
      <c r="G172" s="175">
        <v>11</v>
      </c>
      <c r="H172" s="175">
        <v>15</v>
      </c>
      <c r="I172" s="176">
        <v>18</v>
      </c>
    </row>
    <row r="173" spans="1:9">
      <c r="A173" s="386"/>
      <c r="B173" s="341" t="s">
        <v>123</v>
      </c>
      <c r="C173" s="341"/>
      <c r="D173" s="175">
        <v>2305</v>
      </c>
      <c r="E173" s="175">
        <v>2900</v>
      </c>
      <c r="F173" s="175">
        <v>8</v>
      </c>
      <c r="G173" s="175">
        <v>5</v>
      </c>
      <c r="H173" s="175" t="s">
        <v>409</v>
      </c>
      <c r="I173" s="176" t="s">
        <v>409</v>
      </c>
    </row>
    <row r="174" spans="1:9">
      <c r="A174" s="386"/>
      <c r="B174" s="341" t="s">
        <v>122</v>
      </c>
      <c r="C174" s="341"/>
      <c r="D174" s="175">
        <v>1336</v>
      </c>
      <c r="E174" s="175">
        <v>1624</v>
      </c>
      <c r="F174" s="175" t="s">
        <v>409</v>
      </c>
      <c r="G174" s="175" t="s">
        <v>409</v>
      </c>
      <c r="H174" s="175">
        <v>5</v>
      </c>
      <c r="I174" s="176">
        <v>7</v>
      </c>
    </row>
    <row r="175" spans="1:9">
      <c r="A175" s="386"/>
      <c r="B175" s="341" t="s">
        <v>121</v>
      </c>
      <c r="C175" s="341"/>
      <c r="D175" s="175">
        <v>1637</v>
      </c>
      <c r="E175" s="175">
        <v>1947</v>
      </c>
      <c r="F175" s="175" t="s">
        <v>409</v>
      </c>
      <c r="G175" s="175" t="s">
        <v>409</v>
      </c>
      <c r="H175" s="175" t="s">
        <v>409</v>
      </c>
      <c r="I175" s="176" t="s">
        <v>409</v>
      </c>
    </row>
    <row r="176" spans="1:9">
      <c r="A176" s="386"/>
      <c r="B176" s="341" t="s">
        <v>120</v>
      </c>
      <c r="C176" s="341"/>
      <c r="D176" s="175">
        <v>67</v>
      </c>
      <c r="E176" s="175">
        <v>84</v>
      </c>
      <c r="F176" s="175">
        <v>0</v>
      </c>
      <c r="G176" s="175">
        <v>0</v>
      </c>
      <c r="H176" s="175">
        <v>0</v>
      </c>
      <c r="I176" s="176">
        <v>0</v>
      </c>
    </row>
    <row r="177" spans="1:9">
      <c r="A177" s="386"/>
      <c r="B177" s="341" t="s">
        <v>119</v>
      </c>
      <c r="C177" s="341"/>
      <c r="D177" s="175">
        <v>1848</v>
      </c>
      <c r="E177" s="175">
        <v>2175</v>
      </c>
      <c r="F177" s="175">
        <v>4</v>
      </c>
      <c r="G177" s="175" t="s">
        <v>409</v>
      </c>
      <c r="H177" s="175">
        <v>7</v>
      </c>
      <c r="I177" s="176">
        <v>7</v>
      </c>
    </row>
    <row r="178" spans="1:9">
      <c r="A178" s="386"/>
      <c r="B178" s="341" t="s">
        <v>6</v>
      </c>
      <c r="C178" s="341"/>
      <c r="D178" s="175">
        <v>3655</v>
      </c>
      <c r="E178" s="175">
        <v>4456</v>
      </c>
      <c r="F178" s="175">
        <v>7</v>
      </c>
      <c r="G178" s="175" t="s">
        <v>409</v>
      </c>
      <c r="H178" s="175">
        <v>12</v>
      </c>
      <c r="I178" s="176">
        <v>11</v>
      </c>
    </row>
    <row r="179" spans="1:9">
      <c r="A179" s="386"/>
      <c r="B179" s="341" t="s">
        <v>7</v>
      </c>
      <c r="C179" s="341"/>
      <c r="D179" s="175">
        <v>3074</v>
      </c>
      <c r="E179" s="175">
        <v>3765</v>
      </c>
      <c r="F179" s="175">
        <v>7</v>
      </c>
      <c r="G179" s="175">
        <v>4</v>
      </c>
      <c r="H179" s="175">
        <v>3</v>
      </c>
      <c r="I179" s="176">
        <v>4</v>
      </c>
    </row>
    <row r="180" spans="1:9">
      <c r="A180" s="386"/>
      <c r="B180" s="341" t="s">
        <v>8</v>
      </c>
      <c r="C180" s="341"/>
      <c r="D180" s="175">
        <v>244</v>
      </c>
      <c r="E180" s="175">
        <v>263</v>
      </c>
      <c r="F180" s="175" t="s">
        <v>409</v>
      </c>
      <c r="G180" s="175" t="s">
        <v>409</v>
      </c>
      <c r="H180" s="175">
        <v>0</v>
      </c>
      <c r="I180" s="176">
        <v>0</v>
      </c>
    </row>
    <row r="181" spans="1:9">
      <c r="A181" s="386"/>
      <c r="B181" s="341" t="s">
        <v>9</v>
      </c>
      <c r="C181" s="341"/>
      <c r="D181" s="175">
        <v>220</v>
      </c>
      <c r="E181" s="175">
        <v>246</v>
      </c>
      <c r="F181" s="175">
        <v>0</v>
      </c>
      <c r="G181" s="175" t="s">
        <v>409</v>
      </c>
      <c r="H181" s="175">
        <v>0</v>
      </c>
      <c r="I181" s="176" t="s">
        <v>409</v>
      </c>
    </row>
    <row r="182" spans="1:9">
      <c r="A182" s="386"/>
      <c r="B182" s="341" t="s">
        <v>4</v>
      </c>
      <c r="C182" s="341"/>
      <c r="D182" s="175">
        <v>169</v>
      </c>
      <c r="E182" s="175">
        <v>224</v>
      </c>
      <c r="F182" s="175" t="s">
        <v>409</v>
      </c>
      <c r="G182" s="175">
        <v>0</v>
      </c>
      <c r="H182" s="175">
        <v>0</v>
      </c>
      <c r="I182" s="176" t="s">
        <v>409</v>
      </c>
    </row>
  </sheetData>
  <mergeCells count="21">
    <mergeCell ref="A172:A182"/>
    <mergeCell ref="A117:A127"/>
    <mergeCell ref="A128:A138"/>
    <mergeCell ref="A139:A149"/>
    <mergeCell ref="A150:A160"/>
    <mergeCell ref="A161:A171"/>
    <mergeCell ref="A84:A94"/>
    <mergeCell ref="A95:A105"/>
    <mergeCell ref="A106:A116"/>
    <mergeCell ref="A18:A28"/>
    <mergeCell ref="A29:A39"/>
    <mergeCell ref="A40:A50"/>
    <mergeCell ref="A51:A61"/>
    <mergeCell ref="A62:A72"/>
    <mergeCell ref="A73:A83"/>
    <mergeCell ref="A14:A16"/>
    <mergeCell ref="B14:B16"/>
    <mergeCell ref="D14:I14"/>
    <mergeCell ref="D15:E15"/>
    <mergeCell ref="F15:G15"/>
    <mergeCell ref="H15:I1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4" tint="0.59999389629810485"/>
    <pageSetUpPr fitToPage="1"/>
  </sheetPr>
  <dimension ref="A1:J33"/>
  <sheetViews>
    <sheetView showGridLines="0" zoomScaleNormal="100" workbookViewId="0"/>
  </sheetViews>
  <sheetFormatPr baseColWidth="10" defaultRowHeight="14.25"/>
  <cols>
    <col min="10" max="10" width="7.75" customWidth="1"/>
    <col min="11" max="11" width="11" customWidth="1"/>
  </cols>
  <sheetData>
    <row r="1" spans="1:10" ht="33.75" customHeight="1">
      <c r="A1" s="7"/>
      <c r="B1" s="7"/>
      <c r="C1" s="7"/>
      <c r="D1" s="7"/>
      <c r="E1" s="7"/>
      <c r="F1" s="7"/>
      <c r="G1" s="7"/>
      <c r="H1" s="7"/>
      <c r="I1" s="7"/>
      <c r="J1" s="101" t="s">
        <v>115</v>
      </c>
    </row>
    <row r="2" spans="1:10" ht="19.5" customHeight="1"/>
    <row r="3" spans="1:10" ht="27" customHeight="1">
      <c r="A3" s="408" t="s">
        <v>291</v>
      </c>
      <c r="B3" s="427"/>
      <c r="C3" s="427"/>
      <c r="D3" s="427"/>
      <c r="E3" s="427"/>
      <c r="F3" s="427"/>
      <c r="G3" s="427"/>
      <c r="H3" s="427"/>
      <c r="I3" s="427"/>
      <c r="J3" s="427"/>
    </row>
    <row r="4" spans="1:10" ht="11.25" customHeight="1">
      <c r="A4" s="10" t="s">
        <v>156</v>
      </c>
      <c r="B4" s="1"/>
      <c r="C4" s="1"/>
      <c r="D4" s="1"/>
      <c r="E4" s="1"/>
      <c r="F4" s="1"/>
      <c r="G4" s="1"/>
      <c r="H4" s="1"/>
      <c r="I4" s="1"/>
      <c r="J4" s="1"/>
    </row>
    <row r="5" spans="1:10" ht="11.25" customHeight="1">
      <c r="A5" s="9" t="s">
        <v>413</v>
      </c>
      <c r="B5" s="1"/>
      <c r="C5" s="1"/>
      <c r="D5" s="1"/>
      <c r="E5" s="83"/>
      <c r="F5" s="1"/>
      <c r="G5" s="1"/>
      <c r="H5" s="1"/>
      <c r="I5" s="1"/>
      <c r="J5" s="1"/>
    </row>
    <row r="33" spans="1:10" ht="11.25" customHeight="1">
      <c r="A33" s="429" t="s">
        <v>412</v>
      </c>
      <c r="B33" s="430"/>
      <c r="C33" s="430"/>
      <c r="D33" s="430"/>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scale="9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4" tint="0.59999389629810485"/>
    <pageSetUpPr fitToPage="1"/>
  </sheetPr>
  <dimension ref="A1:J33"/>
  <sheetViews>
    <sheetView showGridLines="0" zoomScaleNormal="100" workbookViewId="0"/>
  </sheetViews>
  <sheetFormatPr baseColWidth="10" defaultRowHeight="14.25"/>
  <sheetData>
    <row r="1" spans="1:10" ht="33.75" customHeight="1">
      <c r="A1" s="7"/>
      <c r="B1" s="7"/>
      <c r="C1" s="7"/>
      <c r="D1" s="7"/>
      <c r="E1" s="7"/>
      <c r="F1" s="7"/>
      <c r="G1" s="7"/>
      <c r="H1" s="7"/>
      <c r="I1" s="7"/>
      <c r="J1" s="101" t="s">
        <v>115</v>
      </c>
    </row>
    <row r="2" spans="1:10" ht="21.75" customHeight="1"/>
    <row r="3" spans="1:10" ht="24" customHeight="1">
      <c r="A3" s="408" t="s">
        <v>290</v>
      </c>
      <c r="B3" s="427"/>
      <c r="C3" s="427"/>
      <c r="D3" s="427"/>
      <c r="E3" s="427"/>
      <c r="F3" s="427"/>
      <c r="G3" s="427"/>
      <c r="H3" s="427"/>
      <c r="I3" s="427"/>
      <c r="J3" s="427"/>
    </row>
    <row r="4" spans="1:10" ht="11.25" customHeight="1">
      <c r="A4" s="10" t="s">
        <v>156</v>
      </c>
      <c r="B4" s="1"/>
      <c r="C4" s="1"/>
      <c r="D4" s="1"/>
      <c r="E4" s="1"/>
      <c r="F4" s="1"/>
      <c r="G4" s="1"/>
      <c r="H4" s="1"/>
      <c r="I4" s="1"/>
      <c r="J4" s="1"/>
    </row>
    <row r="5" spans="1:10" ht="11.25" customHeight="1">
      <c r="A5" s="9" t="s">
        <v>413</v>
      </c>
      <c r="B5" s="1"/>
      <c r="C5" s="1"/>
      <c r="D5" s="1"/>
      <c r="E5" s="83"/>
      <c r="F5" s="1"/>
      <c r="G5" s="1"/>
      <c r="H5" s="1"/>
      <c r="I5" s="1"/>
      <c r="J5" s="1"/>
    </row>
    <row r="33" spans="1:10">
      <c r="A33" s="430" t="s">
        <v>412</v>
      </c>
      <c r="B33" s="430"/>
      <c r="C33" s="430"/>
      <c r="D33" s="430"/>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scale="9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tint="0.499984740745262"/>
    <outlinePr summaryBelow="0"/>
    <pageSetUpPr autoPageBreaks="0" fitToPage="1"/>
  </sheetPr>
  <dimension ref="A1:M40"/>
  <sheetViews>
    <sheetView showGridLines="0" zoomScaleNormal="100" workbookViewId="0"/>
  </sheetViews>
  <sheetFormatPr baseColWidth="10" defaultColWidth="8" defaultRowHeight="11.25"/>
  <cols>
    <col min="1" max="1" width="18.5" style="86" customWidth="1"/>
    <col min="2" max="13" width="7.875" style="86" customWidth="1"/>
    <col min="14" max="16384" width="8" style="86"/>
  </cols>
  <sheetData>
    <row r="1" spans="1:13" ht="33.75" customHeight="1">
      <c r="A1" s="100"/>
      <c r="B1" s="100"/>
      <c r="C1" s="100"/>
      <c r="D1" s="100"/>
      <c r="E1" s="100"/>
      <c r="F1" s="100"/>
      <c r="G1" s="100"/>
      <c r="H1" s="100"/>
      <c r="I1" s="100"/>
      <c r="J1" s="100"/>
      <c r="K1" s="100"/>
      <c r="L1" s="100"/>
      <c r="M1" s="99" t="s">
        <v>115</v>
      </c>
    </row>
    <row r="2" spans="1:13" ht="11.25" customHeight="1"/>
    <row r="3" spans="1:13" ht="15" customHeight="1">
      <c r="A3" s="431" t="s">
        <v>307</v>
      </c>
      <c r="B3" s="431"/>
      <c r="C3" s="431"/>
      <c r="D3" s="431"/>
      <c r="E3" s="431"/>
      <c r="F3" s="431"/>
      <c r="G3" s="431"/>
      <c r="H3" s="431"/>
      <c r="I3" s="431"/>
      <c r="J3" s="431"/>
      <c r="K3" s="431"/>
    </row>
    <row r="4" spans="1:13" ht="11.25" customHeight="1">
      <c r="A4" s="255" t="s">
        <v>156</v>
      </c>
    </row>
    <row r="5" spans="1:13" ht="11.25" customHeight="1">
      <c r="A5" s="257" t="s">
        <v>322</v>
      </c>
    </row>
    <row r="6" spans="1:13" ht="11.25" customHeight="1"/>
    <row r="7" spans="1:13" ht="12.75" customHeight="1">
      <c r="A7" s="438" t="s">
        <v>308</v>
      </c>
      <c r="B7" s="435" t="s">
        <v>410</v>
      </c>
      <c r="C7" s="436"/>
      <c r="D7" s="436"/>
      <c r="E7" s="436"/>
      <c r="F7" s="436"/>
      <c r="G7" s="436"/>
      <c r="H7" s="435" t="s">
        <v>411</v>
      </c>
      <c r="I7" s="436"/>
      <c r="J7" s="436"/>
      <c r="K7" s="436"/>
      <c r="L7" s="436"/>
      <c r="M7" s="437"/>
    </row>
    <row r="8" spans="1:13" ht="12.75" customHeight="1">
      <c r="A8" s="439"/>
      <c r="B8" s="438" t="s">
        <v>309</v>
      </c>
      <c r="C8" s="443" t="s">
        <v>114</v>
      </c>
      <c r="D8" s="432" t="s">
        <v>310</v>
      </c>
      <c r="E8" s="433"/>
      <c r="F8" s="433"/>
      <c r="G8" s="433"/>
      <c r="H8" s="438" t="s">
        <v>309</v>
      </c>
      <c r="I8" s="445" t="s">
        <v>114</v>
      </c>
      <c r="J8" s="432" t="s">
        <v>310</v>
      </c>
      <c r="K8" s="433"/>
      <c r="L8" s="433"/>
      <c r="M8" s="434"/>
    </row>
    <row r="9" spans="1:13" ht="45" customHeight="1">
      <c r="A9" s="440"/>
      <c r="B9" s="442"/>
      <c r="C9" s="444"/>
      <c r="D9" s="156" t="s">
        <v>303</v>
      </c>
      <c r="E9" s="156" t="s">
        <v>99</v>
      </c>
      <c r="F9" s="156" t="s">
        <v>0</v>
      </c>
      <c r="G9" s="156" t="s">
        <v>99</v>
      </c>
      <c r="H9" s="442"/>
      <c r="I9" s="444"/>
      <c r="J9" s="156" t="s">
        <v>303</v>
      </c>
      <c r="K9" s="156" t="s">
        <v>99</v>
      </c>
      <c r="L9" s="156" t="s">
        <v>0</v>
      </c>
      <c r="M9" s="366" t="s">
        <v>99</v>
      </c>
    </row>
    <row r="10" spans="1:13" s="96" customFormat="1" ht="11.25" customHeight="1">
      <c r="A10" s="441"/>
      <c r="B10" s="97">
        <v>1</v>
      </c>
      <c r="C10" s="368">
        <v>2</v>
      </c>
      <c r="D10" s="98">
        <v>3</v>
      </c>
      <c r="E10" s="98">
        <v>4</v>
      </c>
      <c r="F10" s="98">
        <v>5</v>
      </c>
      <c r="G10" s="98">
        <v>6</v>
      </c>
      <c r="H10" s="97">
        <v>7</v>
      </c>
      <c r="I10" s="368">
        <v>8</v>
      </c>
      <c r="J10" s="98">
        <v>9</v>
      </c>
      <c r="K10" s="98">
        <v>10</v>
      </c>
      <c r="L10" s="98">
        <v>11</v>
      </c>
      <c r="M10" s="97">
        <v>12</v>
      </c>
    </row>
    <row r="11" spans="1:13" ht="15" customHeight="1">
      <c r="A11" s="232" t="s">
        <v>2</v>
      </c>
      <c r="B11" s="94">
        <v>31443318</v>
      </c>
      <c r="C11" s="95">
        <v>163734</v>
      </c>
      <c r="D11" s="95">
        <v>22631</v>
      </c>
      <c r="E11" s="369">
        <v>13.821808543124824</v>
      </c>
      <c r="F11" s="95">
        <v>40222</v>
      </c>
      <c r="G11" s="370">
        <v>24.565453723722623</v>
      </c>
      <c r="H11" s="94">
        <v>32164973</v>
      </c>
      <c r="I11" s="95">
        <v>188085</v>
      </c>
      <c r="J11" s="95">
        <v>27998</v>
      </c>
      <c r="K11" s="369">
        <v>14.885822899221097</v>
      </c>
      <c r="L11" s="95">
        <v>53352</v>
      </c>
      <c r="M11" s="371">
        <v>28.365898397001356</v>
      </c>
    </row>
    <row r="12" spans="1:13" ht="15" customHeight="1">
      <c r="A12" s="233" t="s">
        <v>10</v>
      </c>
      <c r="B12" s="92">
        <v>5317529</v>
      </c>
      <c r="C12" s="93">
        <v>354110</v>
      </c>
      <c r="D12" s="93">
        <v>15991</v>
      </c>
      <c r="E12" s="372">
        <v>4.5158284148993246</v>
      </c>
      <c r="F12" s="93">
        <v>4583</v>
      </c>
      <c r="G12" s="373">
        <v>1.2942306063087741</v>
      </c>
      <c r="H12" s="92">
        <v>5460683</v>
      </c>
      <c r="I12" s="93">
        <v>377379</v>
      </c>
      <c r="J12" s="93">
        <v>19020</v>
      </c>
      <c r="K12" s="372">
        <v>5.0400260745828467</v>
      </c>
      <c r="L12" s="93">
        <v>5722</v>
      </c>
      <c r="M12" s="376">
        <v>1.516247591943378</v>
      </c>
    </row>
    <row r="13" spans="1:13" ht="15" customHeight="1">
      <c r="A13" s="233" t="s">
        <v>11</v>
      </c>
      <c r="B13" s="92">
        <v>818474</v>
      </c>
      <c r="C13" s="93">
        <v>141220</v>
      </c>
      <c r="D13" s="93">
        <v>45</v>
      </c>
      <c r="E13" s="372">
        <v>3.1865174904404478E-2</v>
      </c>
      <c r="F13" s="93">
        <v>6867</v>
      </c>
      <c r="G13" s="373">
        <v>4.8626256904121226</v>
      </c>
      <c r="H13" s="92">
        <v>834579</v>
      </c>
      <c r="I13" s="93">
        <v>147506</v>
      </c>
      <c r="J13" s="93">
        <v>92</v>
      </c>
      <c r="K13" s="372">
        <v>6.2370344257182755E-2</v>
      </c>
      <c r="L13" s="93">
        <v>9693</v>
      </c>
      <c r="M13" s="376">
        <v>6.5712581183138319</v>
      </c>
    </row>
    <row r="14" spans="1:13" ht="15" customHeight="1">
      <c r="A14" s="233" t="s">
        <v>12</v>
      </c>
      <c r="B14" s="92">
        <v>1555300</v>
      </c>
      <c r="C14" s="93">
        <v>114869</v>
      </c>
      <c r="D14" s="93">
        <v>4724</v>
      </c>
      <c r="E14" s="372">
        <v>4.1125107731415786</v>
      </c>
      <c r="F14" s="93">
        <v>5266</v>
      </c>
      <c r="G14" s="373">
        <v>4.5843526103648502</v>
      </c>
      <c r="H14" s="92">
        <v>1580184</v>
      </c>
      <c r="I14" s="93">
        <v>119992</v>
      </c>
      <c r="J14" s="93">
        <v>6507</v>
      </c>
      <c r="K14" s="372">
        <v>5.4228615241016067</v>
      </c>
      <c r="L14" s="93">
        <v>7071</v>
      </c>
      <c r="M14" s="376">
        <v>5.8928928595239682</v>
      </c>
    </row>
    <row r="15" spans="1:13" ht="15" customHeight="1">
      <c r="A15" s="234" t="s">
        <v>101</v>
      </c>
      <c r="B15" s="92">
        <v>113488</v>
      </c>
      <c r="C15" s="93">
        <v>16807</v>
      </c>
      <c r="D15" s="93">
        <v>1154</v>
      </c>
      <c r="E15" s="372">
        <v>6.8661867079193195</v>
      </c>
      <c r="F15" s="93">
        <v>104</v>
      </c>
      <c r="G15" s="373">
        <v>0.61878978996846556</v>
      </c>
      <c r="H15" s="92">
        <v>115081</v>
      </c>
      <c r="I15" s="93">
        <v>17797</v>
      </c>
      <c r="J15" s="93">
        <v>1643</v>
      </c>
      <c r="K15" s="372">
        <v>9.2318930156767998</v>
      </c>
      <c r="L15" s="93">
        <v>87</v>
      </c>
      <c r="M15" s="376">
        <v>0.48884643479238071</v>
      </c>
    </row>
    <row r="16" spans="1:13" ht="15" customHeight="1">
      <c r="A16" s="234" t="s">
        <v>13</v>
      </c>
      <c r="B16" s="92">
        <v>194576</v>
      </c>
      <c r="C16" s="93">
        <v>26750</v>
      </c>
      <c r="D16" s="93">
        <v>576</v>
      </c>
      <c r="E16" s="372">
        <v>2.1532710280373832</v>
      </c>
      <c r="F16" s="93">
        <v>3168</v>
      </c>
      <c r="G16" s="373">
        <v>11.842990654205607</v>
      </c>
      <c r="H16" s="92">
        <v>196410</v>
      </c>
      <c r="I16" s="93">
        <v>27917</v>
      </c>
      <c r="J16" s="93">
        <v>849</v>
      </c>
      <c r="K16" s="372">
        <v>3.0411577175197908</v>
      </c>
      <c r="L16" s="93">
        <v>3931</v>
      </c>
      <c r="M16" s="376">
        <v>14.081025898198229</v>
      </c>
    </row>
    <row r="17" spans="1:13" ht="15" customHeight="1">
      <c r="A17" s="234" t="s">
        <v>400</v>
      </c>
      <c r="B17" s="92">
        <v>113324</v>
      </c>
      <c r="C17" s="93">
        <v>50966</v>
      </c>
      <c r="D17" s="93">
        <v>103</v>
      </c>
      <c r="E17" s="372">
        <v>0.20209551465683007</v>
      </c>
      <c r="F17" s="93">
        <v>129</v>
      </c>
      <c r="G17" s="373">
        <v>0.2531099164148648</v>
      </c>
      <c r="H17" s="92">
        <v>115677</v>
      </c>
      <c r="I17" s="93">
        <v>52246</v>
      </c>
      <c r="J17" s="93">
        <v>213</v>
      </c>
      <c r="K17" s="372">
        <v>0.40768671285840069</v>
      </c>
      <c r="L17" s="93">
        <v>225</v>
      </c>
      <c r="M17" s="376">
        <v>0.43065497837154992</v>
      </c>
    </row>
    <row r="18" spans="1:13" ht="15" customHeight="1">
      <c r="A18" s="234" t="s">
        <v>401</v>
      </c>
      <c r="B18" s="92">
        <v>252362</v>
      </c>
      <c r="C18" s="93">
        <v>92299</v>
      </c>
      <c r="D18" s="93">
        <v>542</v>
      </c>
      <c r="E18" s="372">
        <v>0.58722196340155364</v>
      </c>
      <c r="F18" s="93">
        <v>382</v>
      </c>
      <c r="G18" s="373">
        <v>0.41387230630884408</v>
      </c>
      <c r="H18" s="92">
        <v>258758</v>
      </c>
      <c r="I18" s="93">
        <v>93990</v>
      </c>
      <c r="J18" s="93">
        <v>736</v>
      </c>
      <c r="K18" s="372">
        <v>0.78306202787530588</v>
      </c>
      <c r="L18" s="93">
        <v>620</v>
      </c>
      <c r="M18" s="376">
        <v>0.65964464304713266</v>
      </c>
    </row>
    <row r="19" spans="1:13" ht="15" customHeight="1">
      <c r="A19" s="234" t="s">
        <v>402</v>
      </c>
      <c r="B19" s="92">
        <v>255832</v>
      </c>
      <c r="C19" s="93">
        <v>96248</v>
      </c>
      <c r="D19" s="93">
        <v>15</v>
      </c>
      <c r="E19" s="372">
        <v>1.5584739423156845E-2</v>
      </c>
      <c r="F19" s="93">
        <v>489</v>
      </c>
      <c r="G19" s="373">
        <v>0.50806250519491314</v>
      </c>
      <c r="H19" s="92">
        <v>262537</v>
      </c>
      <c r="I19" s="93">
        <v>97383</v>
      </c>
      <c r="J19" s="93">
        <v>56</v>
      </c>
      <c r="K19" s="372">
        <v>5.7504903319881298E-2</v>
      </c>
      <c r="L19" s="93">
        <v>795</v>
      </c>
      <c r="M19" s="376">
        <v>0.81636425248760047</v>
      </c>
    </row>
    <row r="20" spans="1:13" ht="15" customHeight="1">
      <c r="A20" s="234" t="s">
        <v>403</v>
      </c>
      <c r="B20" s="92">
        <v>146545</v>
      </c>
      <c r="C20" s="93">
        <v>46544</v>
      </c>
      <c r="D20" s="93">
        <v>57</v>
      </c>
      <c r="E20" s="372">
        <v>0.12246476452389136</v>
      </c>
      <c r="F20" s="93">
        <v>294</v>
      </c>
      <c r="G20" s="373">
        <v>0.63166036438638706</v>
      </c>
      <c r="H20" s="92">
        <v>148728</v>
      </c>
      <c r="I20" s="93">
        <v>47596</v>
      </c>
      <c r="J20" s="93">
        <v>66</v>
      </c>
      <c r="K20" s="372">
        <v>0.13866711488360367</v>
      </c>
      <c r="L20" s="93">
        <v>349</v>
      </c>
      <c r="M20" s="376">
        <v>0.73325489536935884</v>
      </c>
    </row>
    <row r="21" spans="1:13" ht="15" customHeight="1">
      <c r="A21" s="234" t="s">
        <v>14</v>
      </c>
      <c r="B21" s="92">
        <v>76611</v>
      </c>
      <c r="C21" s="93">
        <v>21869</v>
      </c>
      <c r="D21" s="93">
        <v>772</v>
      </c>
      <c r="E21" s="372">
        <v>3.5301111161918697</v>
      </c>
      <c r="F21" s="93">
        <v>52</v>
      </c>
      <c r="G21" s="373">
        <v>0.23777950523572178</v>
      </c>
      <c r="H21" s="92">
        <v>77894</v>
      </c>
      <c r="I21" s="93">
        <v>22924</v>
      </c>
      <c r="J21" s="93">
        <v>996</v>
      </c>
      <c r="K21" s="372">
        <v>4.344791484906648</v>
      </c>
      <c r="L21" s="93">
        <v>134</v>
      </c>
      <c r="M21" s="376">
        <v>0.58454021985691851</v>
      </c>
    </row>
    <row r="22" spans="1:13" ht="15" customHeight="1">
      <c r="A22" s="234" t="s">
        <v>15</v>
      </c>
      <c r="B22" s="92">
        <v>80433</v>
      </c>
      <c r="C22" s="93">
        <v>13026</v>
      </c>
      <c r="D22" s="93">
        <v>1052</v>
      </c>
      <c r="E22" s="372">
        <v>8.0761553815446021</v>
      </c>
      <c r="F22" s="93">
        <v>48</v>
      </c>
      <c r="G22" s="373">
        <v>0.36849378166743435</v>
      </c>
      <c r="H22" s="92">
        <v>81045</v>
      </c>
      <c r="I22" s="93">
        <v>13366</v>
      </c>
      <c r="J22" s="93">
        <v>1246</v>
      </c>
      <c r="K22" s="372">
        <v>9.3221607062696386</v>
      </c>
      <c r="L22" s="93">
        <v>75</v>
      </c>
      <c r="M22" s="376">
        <v>0.56112524315427204</v>
      </c>
    </row>
    <row r="23" spans="1:13" ht="15" customHeight="1">
      <c r="A23" s="234" t="s">
        <v>404</v>
      </c>
      <c r="B23" s="92">
        <v>87570</v>
      </c>
      <c r="C23" s="93">
        <v>27982</v>
      </c>
      <c r="D23" s="93">
        <v>96</v>
      </c>
      <c r="E23" s="372">
        <v>0.34307769280251588</v>
      </c>
      <c r="F23" s="93">
        <v>200</v>
      </c>
      <c r="G23" s="373">
        <v>0.71474519333857478</v>
      </c>
      <c r="H23" s="92">
        <v>88865</v>
      </c>
      <c r="I23" s="93">
        <v>28835</v>
      </c>
      <c r="J23" s="93">
        <v>156</v>
      </c>
      <c r="K23" s="372">
        <v>0.54100919022021854</v>
      </c>
      <c r="L23" s="93">
        <v>227</v>
      </c>
      <c r="M23" s="376">
        <v>0.78723773192301028</v>
      </c>
    </row>
    <row r="24" spans="1:13" ht="15" customHeight="1">
      <c r="A24" s="234" t="s">
        <v>16</v>
      </c>
      <c r="B24" s="92">
        <v>110641</v>
      </c>
      <c r="C24" s="93">
        <v>27213</v>
      </c>
      <c r="D24" s="93">
        <v>147</v>
      </c>
      <c r="E24" s="372">
        <v>0.54018300077169001</v>
      </c>
      <c r="F24" s="93">
        <v>115</v>
      </c>
      <c r="G24" s="373">
        <v>0.42259214346084589</v>
      </c>
      <c r="H24" s="92">
        <v>110462</v>
      </c>
      <c r="I24" s="93">
        <v>27596</v>
      </c>
      <c r="J24" s="93">
        <v>258</v>
      </c>
      <c r="K24" s="372">
        <v>0.93491810407305398</v>
      </c>
      <c r="L24" s="93">
        <v>150</v>
      </c>
      <c r="M24" s="376">
        <v>0.54355703725177562</v>
      </c>
    </row>
    <row r="25" spans="1:13" ht="15" customHeight="1">
      <c r="A25" s="367" t="s">
        <v>405</v>
      </c>
      <c r="B25" s="161">
        <v>123918</v>
      </c>
      <c r="C25" s="160">
        <v>31442</v>
      </c>
      <c r="D25" s="160">
        <v>210</v>
      </c>
      <c r="E25" s="374">
        <v>0.66789644424654926</v>
      </c>
      <c r="F25" s="160">
        <v>285</v>
      </c>
      <c r="G25" s="375">
        <v>0.90643088862031684</v>
      </c>
      <c r="H25" s="161">
        <v>124727</v>
      </c>
      <c r="I25" s="160">
        <v>32169</v>
      </c>
      <c r="J25" s="160">
        <v>288</v>
      </c>
      <c r="K25" s="374">
        <v>0.89527184556560668</v>
      </c>
      <c r="L25" s="160">
        <v>478</v>
      </c>
      <c r="M25" s="377">
        <v>1.4859025770151388</v>
      </c>
    </row>
    <row r="26" spans="1:13" ht="11.25" customHeight="1">
      <c r="A26" s="91" t="s">
        <v>412</v>
      </c>
      <c r="B26" s="235"/>
      <c r="C26" s="235"/>
      <c r="D26" s="235"/>
      <c r="E26" s="235"/>
      <c r="F26" s="235"/>
      <c r="G26" s="235"/>
      <c r="H26" s="235"/>
      <c r="I26" s="235"/>
      <c r="J26" s="235"/>
      <c r="K26" s="235"/>
      <c r="L26" s="256"/>
      <c r="M26" s="256" t="s">
        <v>18</v>
      </c>
    </row>
    <row r="27" spans="1:13" ht="11.25" customHeight="1">
      <c r="L27" s="90"/>
    </row>
    <row r="28" spans="1:13" ht="11.25" customHeight="1">
      <c r="E28" s="87"/>
      <c r="G28" s="87"/>
      <c r="K28" s="87"/>
      <c r="L28" s="90"/>
      <c r="M28" s="87"/>
    </row>
    <row r="29" spans="1:13" ht="11.25" customHeight="1">
      <c r="E29" s="87"/>
      <c r="G29" s="87"/>
      <c r="K29" s="87"/>
      <c r="L29" s="90"/>
      <c r="M29" s="87"/>
    </row>
    <row r="30" spans="1:13" ht="11.25" customHeight="1">
      <c r="E30" s="87"/>
      <c r="G30" s="87"/>
      <c r="K30" s="87"/>
      <c r="L30" s="90"/>
      <c r="M30" s="87"/>
    </row>
    <row r="31" spans="1:13" ht="11.25" customHeight="1">
      <c r="E31" s="87"/>
      <c r="G31" s="87"/>
      <c r="K31" s="87"/>
      <c r="L31" s="90"/>
      <c r="M31" s="87"/>
    </row>
    <row r="32" spans="1:13" ht="11.25" customHeight="1">
      <c r="E32" s="87"/>
      <c r="G32" s="87"/>
      <c r="K32" s="87"/>
      <c r="L32" s="90"/>
      <c r="M32" s="87"/>
    </row>
    <row r="33" spans="1:13" ht="11.25" customHeight="1">
      <c r="E33" s="87"/>
      <c r="G33" s="87"/>
      <c r="K33" s="87"/>
      <c r="L33" s="90"/>
      <c r="M33" s="87"/>
    </row>
    <row r="34" spans="1:13">
      <c r="E34" s="87"/>
      <c r="G34" s="87"/>
      <c r="K34" s="87"/>
      <c r="M34" s="87"/>
    </row>
    <row r="35" spans="1:13" ht="11.25" customHeight="1">
      <c r="A35" s="89"/>
      <c r="B35" s="88"/>
      <c r="C35" s="88"/>
      <c r="D35" s="88"/>
      <c r="E35" s="87"/>
      <c r="F35" s="88"/>
      <c r="G35" s="87"/>
      <c r="H35" s="88"/>
      <c r="I35" s="88"/>
      <c r="J35" s="88"/>
      <c r="K35" s="87"/>
      <c r="L35" s="88"/>
      <c r="M35" s="87"/>
    </row>
    <row r="36" spans="1:13">
      <c r="E36" s="87"/>
      <c r="G36" s="87"/>
      <c r="K36" s="87"/>
      <c r="M36" s="87"/>
    </row>
    <row r="37" spans="1:13">
      <c r="E37" s="87"/>
    </row>
    <row r="38" spans="1:13">
      <c r="E38" s="87"/>
    </row>
    <row r="39" spans="1:13">
      <c r="E39" s="87"/>
    </row>
    <row r="40" spans="1:13">
      <c r="E40" s="87"/>
    </row>
  </sheetData>
  <mergeCells count="10">
    <mergeCell ref="A3:K3"/>
    <mergeCell ref="J8:M8"/>
    <mergeCell ref="H7:M7"/>
    <mergeCell ref="B7:G7"/>
    <mergeCell ref="A7:A10"/>
    <mergeCell ref="B8:B9"/>
    <mergeCell ref="C8:C9"/>
    <mergeCell ref="D8:G8"/>
    <mergeCell ref="H8:H9"/>
    <mergeCell ref="I8:I9"/>
  </mergeCells>
  <printOptions horizontalCentered="1"/>
  <pageMargins left="0.70866141732283472" right="0.39370078740157483" top="0.39370078740157483" bottom="0.39370078740157483" header="0.51181102362204722" footer="0.51181102362204722"/>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J33"/>
  <sheetViews>
    <sheetView showGridLines="0" zoomScaleNormal="100" workbookViewId="0"/>
  </sheetViews>
  <sheetFormatPr baseColWidth="10" defaultRowHeight="14.25"/>
  <sheetData>
    <row r="1" spans="1:10" ht="33.75" customHeight="1">
      <c r="A1" s="7"/>
      <c r="B1" s="7"/>
      <c r="C1" s="7"/>
      <c r="D1" s="7"/>
      <c r="E1" s="7"/>
      <c r="F1" s="7"/>
      <c r="G1" s="7"/>
      <c r="H1" s="7"/>
      <c r="I1" s="7"/>
      <c r="J1" s="101" t="s">
        <v>115</v>
      </c>
    </row>
    <row r="3" spans="1:10">
      <c r="A3" s="408" t="s">
        <v>320</v>
      </c>
      <c r="B3" s="427"/>
      <c r="C3" s="427"/>
      <c r="D3" s="427"/>
      <c r="E3" s="427"/>
      <c r="F3" s="427"/>
      <c r="G3" s="427"/>
      <c r="H3" s="427"/>
      <c r="I3" s="427"/>
      <c r="J3" s="427"/>
    </row>
    <row r="4" spans="1:10" s="162" customFormat="1" ht="11.25" customHeight="1">
      <c r="A4" s="10" t="s">
        <v>156</v>
      </c>
      <c r="B4" s="1"/>
      <c r="C4" s="1"/>
      <c r="D4" s="1"/>
      <c r="E4" s="1"/>
      <c r="F4" s="1"/>
      <c r="G4" s="1"/>
      <c r="H4" s="1"/>
      <c r="I4" s="1"/>
      <c r="J4" s="1"/>
    </row>
    <row r="5" spans="1:10" s="162" customFormat="1" ht="11.25" customHeight="1">
      <c r="A5" s="257" t="s">
        <v>414</v>
      </c>
      <c r="B5" s="1"/>
      <c r="C5" s="1"/>
      <c r="D5" s="1"/>
      <c r="E5" s="83"/>
      <c r="F5" s="1"/>
      <c r="G5" s="1"/>
      <c r="H5" s="1"/>
      <c r="I5" s="1"/>
      <c r="J5" s="1"/>
    </row>
    <row r="33" spans="1:10">
      <c r="A33" s="430" t="s">
        <v>412</v>
      </c>
      <c r="B33" s="430"/>
      <c r="C33" s="430"/>
      <c r="D33" s="430"/>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J33"/>
  <sheetViews>
    <sheetView showGridLines="0" zoomScaleNormal="100" workbookViewId="0"/>
  </sheetViews>
  <sheetFormatPr baseColWidth="10" defaultRowHeight="14.25"/>
  <sheetData>
    <row r="1" spans="1:10" ht="33.75" customHeight="1">
      <c r="A1" s="7"/>
      <c r="B1" s="7"/>
      <c r="C1" s="7"/>
      <c r="D1" s="7"/>
      <c r="E1" s="7"/>
      <c r="F1" s="7"/>
      <c r="G1" s="7"/>
      <c r="H1" s="7"/>
      <c r="I1" s="7"/>
      <c r="J1" s="101" t="s">
        <v>115</v>
      </c>
    </row>
    <row r="3" spans="1:10">
      <c r="A3" s="408" t="s">
        <v>321</v>
      </c>
      <c r="B3" s="427"/>
      <c r="C3" s="427"/>
      <c r="D3" s="427"/>
      <c r="E3" s="427"/>
      <c r="F3" s="427"/>
      <c r="G3" s="427"/>
      <c r="H3" s="427"/>
      <c r="I3" s="427"/>
      <c r="J3" s="427"/>
    </row>
    <row r="4" spans="1:10" ht="11.25" customHeight="1">
      <c r="A4" s="10" t="s">
        <v>156</v>
      </c>
      <c r="B4" s="1"/>
      <c r="C4" s="1"/>
      <c r="D4" s="1"/>
      <c r="E4" s="1"/>
      <c r="F4" s="1"/>
      <c r="G4" s="1"/>
      <c r="H4" s="1"/>
      <c r="I4" s="1"/>
      <c r="J4" s="1"/>
    </row>
    <row r="5" spans="1:10" ht="11.25" customHeight="1">
      <c r="A5" s="257" t="s">
        <v>414</v>
      </c>
      <c r="B5" s="1"/>
      <c r="C5" s="1"/>
      <c r="D5" s="1"/>
      <c r="E5" s="83"/>
      <c r="F5" s="1"/>
      <c r="G5" s="1"/>
      <c r="H5" s="1"/>
      <c r="I5" s="1"/>
      <c r="J5" s="1"/>
    </row>
    <row r="6" spans="1:10">
      <c r="A6" s="162"/>
      <c r="B6" s="162"/>
      <c r="C6" s="162"/>
    </row>
    <row r="7" spans="1:10">
      <c r="A7" s="162"/>
      <c r="B7" s="162"/>
      <c r="C7" s="162"/>
    </row>
    <row r="33" spans="1:10">
      <c r="A33" s="430" t="s">
        <v>412</v>
      </c>
      <c r="B33" s="430"/>
      <c r="C33" s="430"/>
      <c r="D33" s="430"/>
      <c r="J33" s="85" t="s">
        <v>18</v>
      </c>
    </row>
  </sheetData>
  <mergeCells count="2">
    <mergeCell ref="A3:J3"/>
    <mergeCell ref="A33:D33"/>
  </mergeCells>
  <pageMargins left="0.70866141732283472" right="0.70866141732283472" top="0.78740157480314965" bottom="0.78740157480314965"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H35"/>
  <sheetViews>
    <sheetView showGridLines="0" zoomScaleNormal="100" workbookViewId="0"/>
  </sheetViews>
  <sheetFormatPr baseColWidth="10" defaultRowHeight="14.25"/>
  <cols>
    <col min="1" max="7" width="11" style="173"/>
    <col min="8" max="8" width="22.125" style="173" customWidth="1"/>
    <col min="9" max="263" width="11" style="173"/>
    <col min="264" max="264" width="22.125" style="173" customWidth="1"/>
    <col min="265" max="519" width="11" style="173"/>
    <col min="520" max="520" width="22.125" style="173" customWidth="1"/>
    <col min="521" max="775" width="11" style="173"/>
    <col min="776" max="776" width="22.125" style="173" customWidth="1"/>
    <col min="777" max="1031" width="11" style="173"/>
    <col min="1032" max="1032" width="22.125" style="173" customWidth="1"/>
    <col min="1033" max="1287" width="11" style="173"/>
    <col min="1288" max="1288" width="22.125" style="173" customWidth="1"/>
    <col min="1289" max="1543" width="11" style="173"/>
    <col min="1544" max="1544" width="22.125" style="173" customWidth="1"/>
    <col min="1545" max="1799" width="11" style="173"/>
    <col min="1800" max="1800" width="22.125" style="173" customWidth="1"/>
    <col min="1801" max="2055" width="11" style="173"/>
    <col min="2056" max="2056" width="22.125" style="173" customWidth="1"/>
    <col min="2057" max="2311" width="11" style="173"/>
    <col min="2312" max="2312" width="22.125" style="173" customWidth="1"/>
    <col min="2313" max="2567" width="11" style="173"/>
    <col min="2568" max="2568" width="22.125" style="173" customWidth="1"/>
    <col min="2569" max="2823" width="11" style="173"/>
    <col min="2824" max="2824" width="22.125" style="173" customWidth="1"/>
    <col min="2825" max="3079" width="11" style="173"/>
    <col min="3080" max="3080" width="22.125" style="173" customWidth="1"/>
    <col min="3081" max="3335" width="11" style="173"/>
    <col min="3336" max="3336" width="22.125" style="173" customWidth="1"/>
    <col min="3337" max="3591" width="11" style="173"/>
    <col min="3592" max="3592" width="22.125" style="173" customWidth="1"/>
    <col min="3593" max="3847" width="11" style="173"/>
    <col min="3848" max="3848" width="22.125" style="173" customWidth="1"/>
    <col min="3849" max="4103" width="11" style="173"/>
    <col min="4104" max="4104" width="22.125" style="173" customWidth="1"/>
    <col min="4105" max="4359" width="11" style="173"/>
    <col min="4360" max="4360" width="22.125" style="173" customWidth="1"/>
    <col min="4361" max="4615" width="11" style="173"/>
    <col min="4616" max="4616" width="22.125" style="173" customWidth="1"/>
    <col min="4617" max="4871" width="11" style="173"/>
    <col min="4872" max="4872" width="22.125" style="173" customWidth="1"/>
    <col min="4873" max="5127" width="11" style="173"/>
    <col min="5128" max="5128" width="22.125" style="173" customWidth="1"/>
    <col min="5129" max="5383" width="11" style="173"/>
    <col min="5384" max="5384" width="22.125" style="173" customWidth="1"/>
    <col min="5385" max="5639" width="11" style="173"/>
    <col min="5640" max="5640" width="22.125" style="173" customWidth="1"/>
    <col min="5641" max="5895" width="11" style="173"/>
    <col min="5896" max="5896" width="22.125" style="173" customWidth="1"/>
    <col min="5897" max="6151" width="11" style="173"/>
    <col min="6152" max="6152" width="22.125" style="173" customWidth="1"/>
    <col min="6153" max="6407" width="11" style="173"/>
    <col min="6408" max="6408" width="22.125" style="173" customWidth="1"/>
    <col min="6409" max="6663" width="11" style="173"/>
    <col min="6664" max="6664" width="22.125" style="173" customWidth="1"/>
    <col min="6665" max="6919" width="11" style="173"/>
    <col min="6920" max="6920" width="22.125" style="173" customWidth="1"/>
    <col min="6921" max="7175" width="11" style="173"/>
    <col min="7176" max="7176" width="22.125" style="173" customWidth="1"/>
    <col min="7177" max="7431" width="11" style="173"/>
    <col min="7432" max="7432" width="22.125" style="173" customWidth="1"/>
    <col min="7433" max="7687" width="11" style="173"/>
    <col min="7688" max="7688" width="22.125" style="173" customWidth="1"/>
    <col min="7689" max="7943" width="11" style="173"/>
    <col min="7944" max="7944" width="22.125" style="173" customWidth="1"/>
    <col min="7945" max="8199" width="11" style="173"/>
    <col min="8200" max="8200" width="22.125" style="173" customWidth="1"/>
    <col min="8201" max="8455" width="11" style="173"/>
    <col min="8456" max="8456" width="22.125" style="173" customWidth="1"/>
    <col min="8457" max="8711" width="11" style="173"/>
    <col min="8712" max="8712" width="22.125" style="173" customWidth="1"/>
    <col min="8713" max="8967" width="11" style="173"/>
    <col min="8968" max="8968" width="22.125" style="173" customWidth="1"/>
    <col min="8969" max="9223" width="11" style="173"/>
    <col min="9224" max="9224" width="22.125" style="173" customWidth="1"/>
    <col min="9225" max="9479" width="11" style="173"/>
    <col min="9480" max="9480" width="22.125" style="173" customWidth="1"/>
    <col min="9481" max="9735" width="11" style="173"/>
    <col min="9736" max="9736" width="22.125" style="173" customWidth="1"/>
    <col min="9737" max="9991" width="11" style="173"/>
    <col min="9992" max="9992" width="22.125" style="173" customWidth="1"/>
    <col min="9993" max="10247" width="11" style="173"/>
    <col min="10248" max="10248" width="22.125" style="173" customWidth="1"/>
    <col min="10249" max="10503" width="11" style="173"/>
    <col min="10504" max="10504" width="22.125" style="173" customWidth="1"/>
    <col min="10505" max="10759" width="11" style="173"/>
    <col min="10760" max="10760" width="22.125" style="173" customWidth="1"/>
    <col min="10761" max="11015" width="11" style="173"/>
    <col min="11016" max="11016" width="22.125" style="173" customWidth="1"/>
    <col min="11017" max="11271" width="11" style="173"/>
    <col min="11272" max="11272" width="22.125" style="173" customWidth="1"/>
    <col min="11273" max="11527" width="11" style="173"/>
    <col min="11528" max="11528" width="22.125" style="173" customWidth="1"/>
    <col min="11529" max="11783" width="11" style="173"/>
    <col min="11784" max="11784" width="22.125" style="173" customWidth="1"/>
    <col min="11785" max="12039" width="11" style="173"/>
    <col min="12040" max="12040" width="22.125" style="173" customWidth="1"/>
    <col min="12041" max="12295" width="11" style="173"/>
    <col min="12296" max="12296" width="22.125" style="173" customWidth="1"/>
    <col min="12297" max="12551" width="11" style="173"/>
    <col min="12552" max="12552" width="22.125" style="173" customWidth="1"/>
    <col min="12553" max="12807" width="11" style="173"/>
    <col min="12808" max="12808" width="22.125" style="173" customWidth="1"/>
    <col min="12809" max="13063" width="11" style="173"/>
    <col min="13064" max="13064" width="22.125" style="173" customWidth="1"/>
    <col min="13065" max="13319" width="11" style="173"/>
    <col min="13320" max="13320" width="22.125" style="173" customWidth="1"/>
    <col min="13321" max="13575" width="11" style="173"/>
    <col min="13576" max="13576" width="22.125" style="173" customWidth="1"/>
    <col min="13577" max="13831" width="11" style="173"/>
    <col min="13832" max="13832" width="22.125" style="173" customWidth="1"/>
    <col min="13833" max="14087" width="11" style="173"/>
    <col min="14088" max="14088" width="22.125" style="173" customWidth="1"/>
    <col min="14089" max="14343" width="11" style="173"/>
    <col min="14344" max="14344" width="22.125" style="173" customWidth="1"/>
    <col min="14345" max="14599" width="11" style="173"/>
    <col min="14600" max="14600" width="22.125" style="173" customWidth="1"/>
    <col min="14601" max="14855" width="11" style="173"/>
    <col min="14856" max="14856" width="22.125" style="173" customWidth="1"/>
    <col min="14857" max="15111" width="11" style="173"/>
    <col min="15112" max="15112" width="22.125" style="173" customWidth="1"/>
    <col min="15113" max="15367" width="11" style="173"/>
    <col min="15368" max="15368" width="22.125" style="173" customWidth="1"/>
    <col min="15369" max="15623" width="11" style="173"/>
    <col min="15624" max="15624" width="22.125" style="173" customWidth="1"/>
    <col min="15625" max="15879" width="11" style="173"/>
    <col min="15880" max="15880" width="22.125" style="173" customWidth="1"/>
    <col min="15881" max="16135" width="11" style="173"/>
    <col min="16136" max="16136" width="22.125" style="173" customWidth="1"/>
    <col min="16137" max="16384" width="11" style="173"/>
  </cols>
  <sheetData>
    <row r="1" spans="1:8" s="260" customFormat="1" ht="33.75" customHeight="1">
      <c r="A1" s="258"/>
      <c r="B1" s="258"/>
      <c r="C1" s="258"/>
      <c r="D1" s="258"/>
      <c r="E1" s="258"/>
      <c r="F1" s="258"/>
      <c r="G1" s="259"/>
      <c r="H1" s="304" t="s">
        <v>44</v>
      </c>
    </row>
    <row r="2" spans="1:8" s="260" customFormat="1" ht="13.5" customHeight="1">
      <c r="G2" s="261"/>
      <c r="H2" s="305" t="s">
        <v>354</v>
      </c>
    </row>
    <row r="3" spans="1:8" s="262" customFormat="1" ht="11.25" customHeight="1"/>
    <row r="4" spans="1:8" s="262" customFormat="1" ht="15" customHeight="1">
      <c r="A4" s="263" t="s">
        <v>45</v>
      </c>
      <c r="B4" s="263"/>
      <c r="C4" s="263"/>
      <c r="D4" s="263"/>
      <c r="E4" s="263"/>
      <c r="F4" s="263"/>
      <c r="G4" s="263"/>
      <c r="H4" s="263"/>
    </row>
    <row r="5" spans="1:8" ht="11.25" customHeight="1"/>
    <row r="6" spans="1:8" ht="253.5" customHeight="1">
      <c r="A6" s="448" t="s">
        <v>355</v>
      </c>
      <c r="B6" s="449"/>
      <c r="C6" s="449"/>
      <c r="D6" s="449"/>
      <c r="E6" s="449"/>
      <c r="F6" s="449"/>
      <c r="G6" s="449"/>
      <c r="H6" s="449"/>
    </row>
    <row r="7" spans="1:8" ht="187.5" customHeight="1">
      <c r="A7" s="450" t="s">
        <v>356</v>
      </c>
      <c r="B7" s="451"/>
      <c r="C7" s="451"/>
      <c r="D7" s="451"/>
      <c r="E7" s="451"/>
      <c r="F7" s="451"/>
      <c r="G7" s="451"/>
      <c r="H7" s="451"/>
    </row>
    <row r="8" spans="1:8" ht="14.25" customHeight="1">
      <c r="A8" s="446" t="s">
        <v>324</v>
      </c>
      <c r="B8" s="452"/>
      <c r="C8" s="452"/>
      <c r="D8" s="452"/>
      <c r="E8" s="452"/>
      <c r="F8" s="452"/>
      <c r="G8" s="452"/>
      <c r="H8" s="452"/>
    </row>
    <row r="9" spans="1:8" ht="207" customHeight="1">
      <c r="A9" s="453" t="s">
        <v>357</v>
      </c>
      <c r="B9" s="451"/>
      <c r="C9" s="451"/>
      <c r="D9" s="451"/>
      <c r="E9" s="451"/>
      <c r="F9" s="451"/>
      <c r="G9" s="451"/>
      <c r="H9" s="451"/>
    </row>
    <row r="10" spans="1:8" ht="24" customHeight="1">
      <c r="A10" s="454" t="s">
        <v>325</v>
      </c>
      <c r="B10" s="447"/>
      <c r="C10" s="447"/>
      <c r="D10" s="447"/>
      <c r="E10" s="447"/>
      <c r="F10" s="447"/>
      <c r="G10" s="447"/>
      <c r="H10" s="447"/>
    </row>
    <row r="11" spans="1:8" ht="218.25" customHeight="1">
      <c r="A11" s="450" t="s">
        <v>358</v>
      </c>
      <c r="B11" s="451"/>
      <c r="C11" s="451"/>
      <c r="D11" s="451"/>
      <c r="E11" s="451"/>
      <c r="F11" s="451"/>
      <c r="G11" s="451"/>
      <c r="H11" s="451"/>
    </row>
    <row r="12" spans="1:8" ht="15.75" customHeight="1">
      <c r="A12" s="446" t="s">
        <v>326</v>
      </c>
      <c r="B12" s="447"/>
      <c r="C12" s="447"/>
      <c r="D12" s="447"/>
      <c r="E12" s="447"/>
      <c r="F12" s="447"/>
      <c r="G12" s="447"/>
      <c r="H12" s="447"/>
    </row>
    <row r="13" spans="1:8">
      <c r="A13" s="306"/>
    </row>
    <row r="14" spans="1:8">
      <c r="A14" s="307"/>
    </row>
    <row r="15" spans="1:8">
      <c r="A15" s="308"/>
      <c r="C15" s="309"/>
      <c r="D15" s="309"/>
    </row>
    <row r="16" spans="1:8">
      <c r="A16" s="307"/>
    </row>
    <row r="17" spans="1:1">
      <c r="A17" s="307"/>
    </row>
    <row r="18" spans="1:1">
      <c r="A18" s="308"/>
    </row>
    <row r="19" spans="1:1">
      <c r="A19" s="307"/>
    </row>
    <row r="20" spans="1:1">
      <c r="A20" s="307"/>
    </row>
    <row r="21" spans="1:1">
      <c r="A21" s="307"/>
    </row>
    <row r="22" spans="1:1">
      <c r="A22" s="308"/>
    </row>
    <row r="23" spans="1:1">
      <c r="A23" s="308"/>
    </row>
    <row r="24" spans="1:1">
      <c r="A24" s="308"/>
    </row>
    <row r="25" spans="1:1">
      <c r="A25" s="307"/>
    </row>
    <row r="26" spans="1:1">
      <c r="A26" s="307"/>
    </row>
    <row r="27" spans="1:1">
      <c r="A27" s="307"/>
    </row>
    <row r="28" spans="1:1">
      <c r="A28" s="307"/>
    </row>
    <row r="29" spans="1:1">
      <c r="A29" s="307"/>
    </row>
    <row r="30" spans="1:1">
      <c r="A30" s="307"/>
    </row>
    <row r="31" spans="1:1">
      <c r="A31" s="307"/>
    </row>
    <row r="32" spans="1:1">
      <c r="A32" s="307"/>
    </row>
    <row r="33" spans="1:1">
      <c r="A33" s="307"/>
    </row>
    <row r="34" spans="1:1">
      <c r="A34" s="307"/>
    </row>
    <row r="35" spans="1:1">
      <c r="A35" s="310"/>
    </row>
  </sheetData>
  <mergeCells count="7">
    <mergeCell ref="A12:H12"/>
    <mergeCell ref="A6:H6"/>
    <mergeCell ref="A7:H7"/>
    <mergeCell ref="A8:H8"/>
    <mergeCell ref="A9:H9"/>
    <mergeCell ref="A10:H10"/>
    <mergeCell ref="A11:H11"/>
  </mergeCells>
  <hyperlinks>
    <hyperlink ref="A8" r:id="rId1"/>
    <hyperlink ref="A10" r:id="rId2"/>
    <hyperlink ref="A12" r:id="rId3"/>
  </hyperlinks>
  <pageMargins left="0.70866141732283472" right="0.39370078740157483" top="0.59055118110236227" bottom="0.59055118110236227" header="0.31496062992125984" footer="0.31496062992125984"/>
  <pageSetup paperSize="9" scale="78" orientation="portrait" verticalDpi="0" r:id="rId4"/>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I82"/>
  <sheetViews>
    <sheetView showGridLines="0" zoomScaleNormal="100" workbookViewId="0"/>
  </sheetViews>
  <sheetFormatPr baseColWidth="10" defaultRowHeight="12.75"/>
  <cols>
    <col min="1" max="1" width="1.625" style="14" customWidth="1"/>
    <col min="2" max="2" width="26.125" style="14" customWidth="1"/>
    <col min="3" max="3" width="36.875" style="14" customWidth="1"/>
    <col min="4" max="4" width="38.25" style="14" customWidth="1"/>
    <col min="5" max="7" width="11" style="14"/>
    <col min="8" max="8" width="35.75" style="14" customWidth="1"/>
    <col min="9" max="16384" width="11" style="14"/>
  </cols>
  <sheetData>
    <row r="1" spans="1:4" s="13" customFormat="1" ht="33.75" customHeight="1">
      <c r="A1" s="11"/>
      <c r="B1" s="11"/>
      <c r="C1" s="12"/>
      <c r="D1" s="12" t="s">
        <v>17</v>
      </c>
    </row>
    <row r="2" spans="1:4" ht="15" customHeight="1">
      <c r="C2" s="15"/>
      <c r="D2" s="15" t="s">
        <v>19</v>
      </c>
    </row>
    <row r="3" spans="1:4" ht="15.75">
      <c r="A3" s="16"/>
      <c r="B3" s="17"/>
      <c r="C3" s="17"/>
      <c r="D3" s="17"/>
    </row>
    <row r="4" spans="1:4">
      <c r="A4" s="18"/>
    </row>
    <row r="7" spans="1:4">
      <c r="A7" s="19"/>
      <c r="B7" s="19"/>
      <c r="C7" s="19"/>
      <c r="D7" s="19"/>
    </row>
    <row r="8" spans="1:4">
      <c r="A8" s="19"/>
      <c r="B8" s="19"/>
      <c r="C8" s="19"/>
      <c r="D8" s="19"/>
    </row>
    <row r="9" spans="1:4">
      <c r="A9" s="19"/>
      <c r="B9" s="19"/>
      <c r="C9" s="19"/>
      <c r="D9" s="19"/>
    </row>
    <row r="10" spans="1:4">
      <c r="A10" s="20"/>
      <c r="B10" s="21"/>
      <c r="C10" s="20"/>
      <c r="D10" s="20"/>
    </row>
    <row r="11" spans="1:4">
      <c r="A11" s="19"/>
      <c r="B11" s="22"/>
      <c r="C11" s="22"/>
      <c r="D11" s="22"/>
    </row>
    <row r="12" spans="1:4">
      <c r="A12" s="19"/>
      <c r="B12" s="19"/>
      <c r="C12" s="19"/>
      <c r="D12" s="19"/>
    </row>
    <row r="13" spans="1:4">
      <c r="A13" s="19"/>
      <c r="B13" s="19"/>
      <c r="C13" s="19"/>
      <c r="D13" s="19"/>
    </row>
    <row r="14" spans="1:4">
      <c r="A14" s="19"/>
      <c r="B14" s="19"/>
      <c r="C14" s="19"/>
      <c r="D14" s="19"/>
    </row>
    <row r="15" spans="1:4">
      <c r="A15" s="19"/>
      <c r="B15" s="19"/>
      <c r="C15" s="19"/>
      <c r="D15" s="19"/>
    </row>
    <row r="16" spans="1:4">
      <c r="A16" s="19"/>
      <c r="B16" s="19"/>
      <c r="C16" s="19"/>
      <c r="D16" s="19"/>
    </row>
    <row r="17" spans="1:9">
      <c r="A17" s="19"/>
      <c r="B17" s="19"/>
      <c r="C17" s="19"/>
      <c r="D17" s="19"/>
    </row>
    <row r="18" spans="1:9">
      <c r="A18" s="19"/>
      <c r="B18" s="19"/>
      <c r="C18" s="19"/>
      <c r="D18" s="19"/>
    </row>
    <row r="19" spans="1:9">
      <c r="A19" s="19"/>
      <c r="B19" s="19"/>
      <c r="C19" s="19"/>
      <c r="D19" s="19"/>
    </row>
    <row r="20" spans="1:9">
      <c r="A20" s="19"/>
      <c r="B20" s="19"/>
      <c r="C20" s="19"/>
      <c r="D20" s="19"/>
    </row>
    <row r="21" spans="1:9">
      <c r="A21" s="19"/>
      <c r="B21" s="19"/>
      <c r="C21" s="19"/>
      <c r="D21" s="19"/>
    </row>
    <row r="22" spans="1:9">
      <c r="A22" s="19"/>
      <c r="B22" s="19"/>
      <c r="C22" s="19"/>
      <c r="D22" s="19"/>
    </row>
    <row r="23" spans="1:9">
      <c r="A23" s="19"/>
      <c r="B23" s="19"/>
      <c r="C23" s="19"/>
      <c r="D23" s="19"/>
    </row>
    <row r="24" spans="1:9">
      <c r="A24" s="19"/>
      <c r="B24" s="19"/>
      <c r="C24" s="19"/>
      <c r="D24" s="19"/>
    </row>
    <row r="25" spans="1:9">
      <c r="A25" s="19"/>
      <c r="B25" s="19"/>
      <c r="C25" s="19"/>
      <c r="D25" s="19"/>
    </row>
    <row r="26" spans="1:9">
      <c r="A26" s="19"/>
      <c r="B26" s="19"/>
      <c r="C26" s="19"/>
      <c r="D26" s="19"/>
    </row>
    <row r="27" spans="1:9">
      <c r="A27" s="19"/>
      <c r="B27" s="19"/>
      <c r="C27" s="19"/>
      <c r="D27" s="19"/>
      <c r="I27" s="23"/>
    </row>
    <row r="28" spans="1:9">
      <c r="A28" s="19"/>
      <c r="B28" s="19"/>
      <c r="C28" s="19"/>
      <c r="D28" s="19"/>
    </row>
    <row r="29" spans="1:9">
      <c r="A29" s="19"/>
      <c r="B29" s="19"/>
      <c r="C29" s="19"/>
      <c r="D29" s="19"/>
      <c r="G29" s="24"/>
    </row>
    <row r="30" spans="1:9">
      <c r="A30" s="19"/>
      <c r="B30" s="19"/>
      <c r="C30" s="19"/>
      <c r="D30" s="19"/>
    </row>
    <row r="31" spans="1:9">
      <c r="A31" s="19"/>
      <c r="B31" s="19"/>
      <c r="C31" s="19"/>
      <c r="D31" s="19"/>
    </row>
    <row r="32" spans="1:9">
      <c r="A32" s="19"/>
      <c r="B32" s="19"/>
      <c r="C32" s="19"/>
      <c r="D32" s="19"/>
    </row>
    <row r="33" spans="1:4">
      <c r="A33" s="19"/>
      <c r="B33" s="19"/>
      <c r="C33" s="19"/>
      <c r="D33" s="19"/>
    </row>
    <row r="34" spans="1:4" ht="24" customHeight="1">
      <c r="A34" s="25"/>
      <c r="B34" s="19"/>
      <c r="C34" s="19"/>
      <c r="D34" s="19"/>
    </row>
    <row r="35" spans="1:4">
      <c r="A35" s="19"/>
      <c r="B35" s="19"/>
      <c r="C35" s="19"/>
      <c r="D35" s="19"/>
    </row>
    <row r="36" spans="1:4">
      <c r="A36" s="19"/>
      <c r="B36" s="19"/>
      <c r="C36" s="19"/>
      <c r="D36" s="19"/>
    </row>
    <row r="37" spans="1:4">
      <c r="A37" s="19"/>
      <c r="B37" s="19"/>
      <c r="C37" s="19"/>
      <c r="D37" s="19"/>
    </row>
    <row r="38" spans="1:4">
      <c r="A38" s="19"/>
      <c r="B38" s="19"/>
      <c r="C38" s="19"/>
      <c r="D38" s="19"/>
    </row>
    <row r="39" spans="1:4">
      <c r="A39" s="19"/>
      <c r="B39" s="19"/>
      <c r="C39" s="19"/>
      <c r="D39" s="19"/>
    </row>
    <row r="40" spans="1:4">
      <c r="A40" s="19"/>
      <c r="B40" s="19"/>
      <c r="C40" s="19"/>
      <c r="D40" s="19"/>
    </row>
    <row r="41" spans="1:4">
      <c r="A41" s="19"/>
      <c r="B41" s="19"/>
      <c r="C41" s="19"/>
      <c r="D41" s="19"/>
    </row>
    <row r="42" spans="1:4">
      <c r="A42" s="19"/>
      <c r="B42" s="19"/>
      <c r="C42" s="19"/>
      <c r="D42" s="19"/>
    </row>
    <row r="43" spans="1:4">
      <c r="A43" s="19"/>
      <c r="B43" s="19"/>
      <c r="C43" s="19"/>
      <c r="D43" s="19"/>
    </row>
    <row r="44" spans="1:4">
      <c r="A44" s="19"/>
      <c r="B44" s="19"/>
      <c r="C44" s="19"/>
      <c r="D44" s="19"/>
    </row>
    <row r="45" spans="1:4">
      <c r="A45" s="19"/>
      <c r="B45" s="19"/>
      <c r="C45" s="19"/>
      <c r="D45" s="19"/>
    </row>
    <row r="46" spans="1:4">
      <c r="A46" s="26"/>
      <c r="B46" s="19"/>
      <c r="C46" s="19"/>
      <c r="D46" s="19"/>
    </row>
    <row r="47" spans="1:4">
      <c r="A47" s="19"/>
      <c r="B47" s="19"/>
      <c r="C47" s="19"/>
      <c r="D47" s="19"/>
    </row>
    <row r="48" spans="1:4">
      <c r="A48" s="27"/>
      <c r="B48" s="19"/>
      <c r="C48" s="19"/>
      <c r="D48" s="19"/>
    </row>
    <row r="49" spans="1:4">
      <c r="A49" s="19"/>
      <c r="B49" s="19"/>
      <c r="C49" s="19"/>
      <c r="D49" s="19"/>
    </row>
    <row r="50" spans="1:4">
      <c r="A50" s="19"/>
      <c r="B50" s="19"/>
      <c r="C50" s="19"/>
      <c r="D50" s="19"/>
    </row>
    <row r="51" spans="1:4">
      <c r="A51" s="19"/>
      <c r="B51" s="19"/>
      <c r="C51" s="19"/>
      <c r="D51" s="19"/>
    </row>
    <row r="52" spans="1:4">
      <c r="A52" s="19"/>
      <c r="B52" s="19"/>
      <c r="C52" s="19"/>
      <c r="D52" s="19"/>
    </row>
    <row r="53" spans="1:4">
      <c r="A53" s="19"/>
      <c r="B53" s="19"/>
      <c r="C53" s="19"/>
      <c r="D53" s="19"/>
    </row>
    <row r="54" spans="1:4">
      <c r="A54" s="19"/>
      <c r="B54" s="19"/>
      <c r="C54" s="19"/>
      <c r="D54" s="19"/>
    </row>
    <row r="55" spans="1:4" ht="14.25">
      <c r="A55" s="28"/>
      <c r="B55" s="29"/>
      <c r="C55" s="29"/>
      <c r="D55" s="19"/>
    </row>
    <row r="56" spans="1:4" ht="14.25">
      <c r="A56" s="28"/>
      <c r="B56" s="29"/>
      <c r="C56" s="29"/>
      <c r="D56" s="19"/>
    </row>
    <row r="57" spans="1:4" ht="14.25">
      <c r="A57" s="28"/>
      <c r="B57" s="29"/>
      <c r="C57" s="29"/>
    </row>
    <row r="58" spans="1:4" ht="14.25">
      <c r="A58" s="28"/>
      <c r="B58" s="29"/>
      <c r="C58" s="29"/>
    </row>
    <row r="59" spans="1:4" ht="14.25">
      <c r="A59" s="28"/>
      <c r="B59" s="29"/>
      <c r="C59" s="29"/>
    </row>
    <row r="60" spans="1:4" ht="15.75">
      <c r="A60" s="30"/>
      <c r="B60" s="29"/>
      <c r="C60" s="29"/>
    </row>
    <row r="61" spans="1:4" ht="14.25">
      <c r="A61" s="31"/>
      <c r="B61" s="29"/>
      <c r="C61" s="29"/>
    </row>
    <row r="62" spans="1:4">
      <c r="A62" s="32"/>
    </row>
    <row r="63" spans="1:4">
      <c r="A63" s="32"/>
    </row>
    <row r="64" spans="1:4">
      <c r="A64" s="32"/>
    </row>
    <row r="65" spans="1:4">
      <c r="A65" s="33" t="s">
        <v>20</v>
      </c>
    </row>
    <row r="66" spans="1:4" ht="13.5" thickBot="1">
      <c r="A66" s="31"/>
    </row>
    <row r="67" spans="1:4" ht="22.5" customHeight="1" thickBot="1">
      <c r="B67" s="458" t="s">
        <v>21</v>
      </c>
      <c r="C67" s="459"/>
      <c r="D67" s="460"/>
    </row>
    <row r="68" spans="1:4" s="34" customFormat="1" ht="33.75" customHeight="1">
      <c r="B68" s="35" t="s">
        <v>22</v>
      </c>
      <c r="C68" s="36" t="s">
        <v>23</v>
      </c>
      <c r="D68" s="37" t="s">
        <v>24</v>
      </c>
    </row>
    <row r="69" spans="1:4" ht="3.75" customHeight="1" thickBot="1">
      <c r="B69" s="38"/>
      <c r="C69" s="39"/>
      <c r="D69" s="40"/>
    </row>
    <row r="70" spans="1:4" ht="33.75" customHeight="1" thickBot="1">
      <c r="B70" s="461" t="s">
        <v>25</v>
      </c>
      <c r="C70" s="41" t="s">
        <v>6</v>
      </c>
      <c r="D70" s="457" t="s">
        <v>26</v>
      </c>
    </row>
    <row r="71" spans="1:4" ht="33.75" customHeight="1" thickBot="1">
      <c r="B71" s="462"/>
      <c r="C71" s="42" t="s">
        <v>27</v>
      </c>
      <c r="D71" s="457"/>
    </row>
    <row r="72" spans="1:4" ht="33.75" customHeight="1" thickBot="1">
      <c r="B72" s="463"/>
      <c r="C72" s="43" t="s">
        <v>28</v>
      </c>
      <c r="D72" s="457"/>
    </row>
    <row r="73" spans="1:4" ht="33.75" customHeight="1" thickBot="1">
      <c r="B73" s="462" t="s">
        <v>29</v>
      </c>
      <c r="C73" s="44" t="s">
        <v>30</v>
      </c>
      <c r="D73" s="457" t="s">
        <v>31</v>
      </c>
    </row>
    <row r="74" spans="1:4" ht="33.75" customHeight="1" thickBot="1">
      <c r="B74" s="462"/>
      <c r="C74" s="42" t="s">
        <v>32</v>
      </c>
      <c r="D74" s="457"/>
    </row>
    <row r="75" spans="1:4" ht="33.75" customHeight="1" thickBot="1">
      <c r="B75" s="463"/>
      <c r="C75" s="43" t="s">
        <v>33</v>
      </c>
      <c r="D75" s="457"/>
    </row>
    <row r="76" spans="1:4" ht="33.75" customHeight="1" thickBot="1">
      <c r="B76" s="461" t="s">
        <v>34</v>
      </c>
      <c r="C76" s="41" t="s">
        <v>35</v>
      </c>
      <c r="D76" s="457" t="s">
        <v>36</v>
      </c>
    </row>
    <row r="77" spans="1:4" ht="33.75" customHeight="1" thickBot="1">
      <c r="B77" s="462"/>
      <c r="C77" s="42" t="s">
        <v>37</v>
      </c>
      <c r="D77" s="457"/>
    </row>
    <row r="78" spans="1:4" ht="33.75" customHeight="1" thickBot="1">
      <c r="B78" s="462"/>
      <c r="C78" s="42" t="s">
        <v>38</v>
      </c>
      <c r="D78" s="457"/>
    </row>
    <row r="79" spans="1:4" ht="33.75" customHeight="1" thickBot="1">
      <c r="B79" s="463"/>
      <c r="C79" s="43" t="s">
        <v>39</v>
      </c>
      <c r="D79" s="457"/>
    </row>
    <row r="80" spans="1:4" ht="33.75" customHeight="1" thickBot="1">
      <c r="B80" s="455" t="s">
        <v>40</v>
      </c>
      <c r="C80" s="45" t="s">
        <v>41</v>
      </c>
      <c r="D80" s="457" t="s">
        <v>42</v>
      </c>
    </row>
    <row r="81" spans="2:4" ht="33.75" customHeight="1" thickBot="1">
      <c r="B81" s="456"/>
      <c r="C81" s="46" t="s">
        <v>43</v>
      </c>
      <c r="D81" s="457"/>
    </row>
    <row r="82" spans="2:4">
      <c r="B82" s="31"/>
    </row>
  </sheetData>
  <mergeCells count="9">
    <mergeCell ref="B80:B81"/>
    <mergeCell ref="D80:D81"/>
    <mergeCell ref="B67:D67"/>
    <mergeCell ref="B70:B72"/>
    <mergeCell ref="D70:D72"/>
    <mergeCell ref="B73:B75"/>
    <mergeCell ref="D73:D75"/>
    <mergeCell ref="B76:B79"/>
    <mergeCell ref="D76:D79"/>
  </mergeCells>
  <hyperlinks>
    <hyperlink ref="A65" r:id="rId1"/>
  </hyperlinks>
  <pageMargins left="0.70866141732283472" right="0.70866141732283472" top="0.39370078740157483" bottom="0.35433070866141736" header="0.31496062992125984" footer="0.31496062992125984"/>
  <pageSetup paperSize="9" scale="75" fitToHeight="2" orientation="portrait" r:id="rId2"/>
  <rowBreaks count="1" manualBreakCount="1">
    <brk id="66" max="3"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H60"/>
  <sheetViews>
    <sheetView showGridLines="0" workbookViewId="0"/>
  </sheetViews>
  <sheetFormatPr baseColWidth="10" defaultRowHeight="12.75"/>
  <cols>
    <col min="1" max="1" width="5.5" style="14" customWidth="1"/>
    <col min="2" max="16384" width="11" style="14"/>
  </cols>
  <sheetData>
    <row r="1" spans="1:8" s="13" customFormat="1" ht="33.75" customHeight="1">
      <c r="A1" s="11"/>
      <c r="B1" s="11"/>
      <c r="C1" s="11"/>
      <c r="D1" s="11"/>
      <c r="E1" s="11"/>
      <c r="F1" s="11"/>
      <c r="G1" s="12"/>
      <c r="H1" s="12" t="s">
        <v>17</v>
      </c>
    </row>
    <row r="3" spans="1:8" ht="15.75">
      <c r="A3" s="17" t="s">
        <v>46</v>
      </c>
      <c r="B3" s="17"/>
      <c r="C3" s="17"/>
      <c r="D3" s="17"/>
      <c r="E3" s="17"/>
      <c r="F3" s="17"/>
      <c r="G3" s="17"/>
      <c r="H3" s="17"/>
    </row>
    <row r="6" spans="1:8">
      <c r="A6" s="19"/>
      <c r="B6" s="19"/>
      <c r="C6" s="19"/>
      <c r="D6" s="19"/>
      <c r="E6" s="19"/>
      <c r="F6" s="19"/>
      <c r="G6" s="19"/>
      <c r="H6" s="19"/>
    </row>
    <row r="7" spans="1:8">
      <c r="A7" s="19"/>
      <c r="B7" s="19"/>
      <c r="C7" s="19"/>
      <c r="D7" s="19"/>
      <c r="E7" s="19"/>
      <c r="F7" s="19"/>
      <c r="G7" s="19"/>
      <c r="H7" s="19"/>
    </row>
    <row r="8" spans="1:8">
      <c r="A8" s="19"/>
      <c r="B8" s="19"/>
      <c r="C8" s="19"/>
      <c r="D8" s="19"/>
      <c r="E8" s="19"/>
      <c r="F8" s="19"/>
      <c r="G8" s="19"/>
      <c r="H8" s="19"/>
    </row>
    <row r="9" spans="1:8">
      <c r="A9" s="20"/>
      <c r="B9" s="21"/>
      <c r="C9" s="20"/>
      <c r="D9" s="20"/>
      <c r="E9" s="20"/>
      <c r="F9" s="20"/>
      <c r="G9" s="20"/>
      <c r="H9" s="20"/>
    </row>
    <row r="10" spans="1:8">
      <c r="A10" s="19"/>
      <c r="B10" s="22"/>
      <c r="C10" s="22"/>
      <c r="D10" s="22"/>
      <c r="E10" s="22"/>
      <c r="F10" s="22"/>
      <c r="G10" s="22"/>
      <c r="H10" s="22"/>
    </row>
    <row r="11" spans="1:8">
      <c r="A11" s="19"/>
      <c r="B11" s="19"/>
      <c r="C11" s="19"/>
      <c r="D11" s="19"/>
      <c r="E11" s="19"/>
      <c r="F11" s="19"/>
      <c r="G11" s="19"/>
      <c r="H11" s="19"/>
    </row>
    <row r="12" spans="1:8">
      <c r="A12" s="19"/>
      <c r="B12" s="19"/>
      <c r="C12" s="19"/>
      <c r="D12" s="19"/>
      <c r="E12" s="19"/>
      <c r="F12" s="19"/>
      <c r="G12" s="19"/>
      <c r="H12" s="19"/>
    </row>
    <row r="13" spans="1:8">
      <c r="A13" s="19"/>
      <c r="B13" s="19"/>
      <c r="C13" s="19"/>
      <c r="D13" s="19"/>
      <c r="E13" s="19"/>
      <c r="F13" s="19"/>
      <c r="G13" s="19"/>
      <c r="H13" s="19"/>
    </row>
    <row r="14" spans="1:8">
      <c r="A14" s="19"/>
      <c r="B14" s="19"/>
      <c r="C14" s="19"/>
      <c r="D14" s="19"/>
      <c r="E14" s="19"/>
      <c r="F14" s="19"/>
      <c r="G14" s="19"/>
      <c r="H14" s="19"/>
    </row>
    <row r="15" spans="1:8">
      <c r="A15" s="19"/>
      <c r="B15" s="19"/>
      <c r="C15" s="19"/>
      <c r="D15" s="19"/>
      <c r="E15" s="19"/>
      <c r="F15" s="19"/>
      <c r="G15" s="19"/>
      <c r="H15" s="19"/>
    </row>
    <row r="16" spans="1:8">
      <c r="A16" s="19"/>
      <c r="B16" s="19"/>
      <c r="C16" s="19"/>
      <c r="D16" s="19"/>
      <c r="E16" s="19"/>
      <c r="F16" s="19"/>
      <c r="G16" s="19"/>
      <c r="H16" s="19"/>
    </row>
    <row r="17" spans="1:8">
      <c r="A17" s="19"/>
      <c r="B17" s="19"/>
      <c r="C17" s="19"/>
      <c r="D17" s="19"/>
      <c r="E17" s="19"/>
      <c r="F17" s="19"/>
      <c r="G17" s="19"/>
      <c r="H17" s="19"/>
    </row>
    <row r="18" spans="1:8">
      <c r="A18" s="19"/>
      <c r="B18" s="19"/>
      <c r="C18" s="19"/>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c r="A26" s="19"/>
      <c r="B26" s="19"/>
      <c r="C26" s="19"/>
      <c r="D26" s="19"/>
      <c r="E26" s="19"/>
      <c r="F26" s="19"/>
      <c r="G26" s="19"/>
      <c r="H26" s="19"/>
    </row>
    <row r="27" spans="1:8">
      <c r="A27" s="19"/>
      <c r="B27" s="19"/>
      <c r="C27" s="19"/>
      <c r="D27" s="19"/>
      <c r="E27" s="19"/>
      <c r="F27" s="19"/>
      <c r="G27" s="19"/>
      <c r="H27" s="19"/>
    </row>
    <row r="28" spans="1:8">
      <c r="A28" s="19"/>
      <c r="B28" s="19"/>
      <c r="C28" s="19"/>
      <c r="D28" s="19"/>
      <c r="E28" s="19"/>
      <c r="F28" s="19"/>
      <c r="G28" s="19"/>
      <c r="H28" s="19"/>
    </row>
    <row r="29" spans="1:8">
      <c r="A29" s="19"/>
      <c r="B29" s="19"/>
      <c r="C29" s="19"/>
      <c r="D29" s="19"/>
      <c r="E29" s="19"/>
      <c r="F29" s="19"/>
      <c r="G29" s="19"/>
      <c r="H29" s="19"/>
    </row>
    <row r="30" spans="1:8">
      <c r="A30" s="19"/>
      <c r="B30" s="19"/>
      <c r="C30" s="19"/>
      <c r="D30" s="19"/>
      <c r="E30" s="19"/>
      <c r="F30" s="19"/>
      <c r="G30" s="19"/>
      <c r="H30" s="19"/>
    </row>
    <row r="31" spans="1:8">
      <c r="A31" s="19"/>
      <c r="B31" s="19"/>
      <c r="C31" s="19"/>
      <c r="D31" s="19"/>
      <c r="E31" s="19"/>
      <c r="F31" s="19"/>
      <c r="G31" s="19"/>
      <c r="H31" s="19"/>
    </row>
    <row r="32" spans="1:8">
      <c r="A32" s="19"/>
      <c r="B32" s="19"/>
      <c r="C32" s="19"/>
      <c r="D32" s="19"/>
      <c r="E32" s="19"/>
      <c r="F32" s="19"/>
      <c r="G32" s="19"/>
      <c r="H32" s="19"/>
    </row>
    <row r="33" spans="1:8" ht="24" customHeight="1">
      <c r="A33" s="25" t="s">
        <v>47</v>
      </c>
      <c r="B33" s="19"/>
      <c r="C33" s="19"/>
      <c r="D33" s="19"/>
      <c r="E33" s="19"/>
      <c r="F33" s="19"/>
      <c r="G33" s="19"/>
      <c r="H33" s="19"/>
    </row>
    <row r="34" spans="1:8">
      <c r="A34" s="19"/>
      <c r="B34" s="19"/>
      <c r="C34" s="19"/>
      <c r="D34" s="19"/>
      <c r="E34" s="19"/>
      <c r="F34" s="19"/>
      <c r="G34" s="19"/>
      <c r="H34" s="19"/>
    </row>
    <row r="35" spans="1:8">
      <c r="A35" s="19"/>
      <c r="B35" s="19"/>
      <c r="C35" s="19"/>
      <c r="D35" s="19"/>
      <c r="E35" s="19"/>
      <c r="F35" s="19"/>
      <c r="G35" s="19"/>
      <c r="H35" s="19"/>
    </row>
    <row r="36" spans="1:8">
      <c r="A36" s="19"/>
      <c r="B36" s="19"/>
      <c r="C36" s="19"/>
      <c r="D36" s="19"/>
      <c r="E36" s="19"/>
      <c r="F36" s="19"/>
      <c r="G36" s="19"/>
      <c r="H36" s="19"/>
    </row>
    <row r="37" spans="1:8">
      <c r="A37" s="19"/>
      <c r="B37" s="19"/>
      <c r="C37" s="19"/>
      <c r="D37" s="19"/>
      <c r="E37" s="19"/>
      <c r="F37" s="19"/>
      <c r="G37" s="19"/>
      <c r="H37" s="19"/>
    </row>
    <row r="38" spans="1:8">
      <c r="A38" s="19"/>
      <c r="B38" s="19"/>
      <c r="C38" s="19"/>
      <c r="D38" s="19"/>
      <c r="E38" s="19"/>
      <c r="F38" s="19"/>
      <c r="G38" s="19"/>
      <c r="H38" s="19"/>
    </row>
    <row r="39" spans="1:8">
      <c r="A39" s="19"/>
      <c r="B39" s="19"/>
      <c r="C39" s="19"/>
      <c r="D39" s="19"/>
      <c r="E39" s="19"/>
      <c r="F39" s="19"/>
      <c r="G39" s="19"/>
      <c r="H39" s="19"/>
    </row>
    <row r="40" spans="1:8">
      <c r="A40" s="19"/>
      <c r="B40" s="19"/>
      <c r="C40" s="19"/>
      <c r="D40" s="19"/>
      <c r="E40" s="19"/>
      <c r="F40" s="19"/>
      <c r="G40" s="19"/>
      <c r="H40" s="19"/>
    </row>
    <row r="41" spans="1:8">
      <c r="A41" s="19"/>
      <c r="B41" s="19"/>
      <c r="C41" s="19"/>
      <c r="D41" s="19"/>
      <c r="E41" s="19"/>
      <c r="F41" s="19"/>
      <c r="G41" s="19"/>
      <c r="H41" s="19"/>
    </row>
    <row r="42" spans="1:8">
      <c r="A42" s="19"/>
      <c r="B42" s="19"/>
      <c r="C42" s="19"/>
      <c r="D42" s="19"/>
      <c r="E42" s="19"/>
      <c r="F42" s="19"/>
      <c r="G42" s="19"/>
      <c r="H42" s="19"/>
    </row>
    <row r="43" spans="1:8">
      <c r="A43" s="19"/>
      <c r="B43" s="19"/>
      <c r="C43" s="19"/>
      <c r="D43" s="19"/>
      <c r="E43" s="19"/>
      <c r="F43" s="19"/>
      <c r="G43" s="19"/>
      <c r="H43" s="19"/>
    </row>
    <row r="44" spans="1:8">
      <c r="A44" s="19"/>
      <c r="B44" s="19"/>
      <c r="C44" s="19"/>
      <c r="D44" s="19"/>
      <c r="E44" s="19"/>
      <c r="F44" s="19"/>
      <c r="G44" s="19"/>
      <c r="H44" s="19"/>
    </row>
    <row r="45" spans="1:8">
      <c r="A45" s="26"/>
      <c r="B45" s="19"/>
      <c r="C45" s="19"/>
      <c r="D45" s="19"/>
      <c r="E45" s="19"/>
      <c r="F45" s="19"/>
      <c r="G45" s="19"/>
      <c r="H45" s="19"/>
    </row>
    <row r="46" spans="1:8">
      <c r="A46" s="19"/>
      <c r="B46" s="19"/>
      <c r="C46" s="19"/>
      <c r="D46" s="19"/>
      <c r="E46" s="19"/>
      <c r="F46" s="19"/>
      <c r="G46" s="19"/>
      <c r="H46" s="19"/>
    </row>
    <row r="47" spans="1:8">
      <c r="A47" s="27"/>
      <c r="B47" s="19"/>
      <c r="C47" s="19"/>
      <c r="D47" s="19"/>
      <c r="E47" s="19"/>
      <c r="F47" s="19"/>
      <c r="G47" s="19"/>
      <c r="H47" s="19"/>
    </row>
    <row r="48" spans="1:8">
      <c r="A48" s="19"/>
      <c r="B48" s="19"/>
      <c r="C48" s="19"/>
      <c r="D48" s="19"/>
      <c r="E48" s="19"/>
      <c r="F48" s="19"/>
      <c r="G48" s="19"/>
      <c r="H48" s="19"/>
    </row>
    <row r="49" spans="1:8">
      <c r="A49" s="19"/>
      <c r="B49" s="19"/>
      <c r="C49" s="19"/>
      <c r="D49" s="19"/>
      <c r="E49" s="19"/>
      <c r="F49" s="19"/>
      <c r="G49" s="19"/>
      <c r="H49" s="19"/>
    </row>
    <row r="50" spans="1:8">
      <c r="A50" s="19"/>
      <c r="B50" s="19"/>
      <c r="C50" s="19"/>
      <c r="D50" s="19"/>
      <c r="E50" s="19"/>
      <c r="F50" s="19"/>
      <c r="G50" s="19"/>
      <c r="H50" s="19"/>
    </row>
    <row r="51" spans="1:8">
      <c r="A51" s="19"/>
      <c r="B51" s="19"/>
      <c r="C51" s="19"/>
      <c r="D51" s="19"/>
      <c r="E51" s="19"/>
      <c r="F51" s="19"/>
      <c r="G51" s="19"/>
      <c r="H51" s="19"/>
    </row>
    <row r="52" spans="1:8">
      <c r="A52" s="19"/>
      <c r="B52" s="19"/>
      <c r="C52" s="19"/>
      <c r="D52" s="19"/>
      <c r="E52" s="19"/>
      <c r="F52" s="19"/>
      <c r="G52" s="19"/>
      <c r="H52" s="19"/>
    </row>
    <row r="53" spans="1:8">
      <c r="A53" s="19"/>
      <c r="B53" s="19"/>
      <c r="C53" s="19"/>
      <c r="D53" s="19"/>
      <c r="E53" s="19"/>
      <c r="F53" s="19"/>
      <c r="G53" s="19"/>
      <c r="H53" s="19"/>
    </row>
    <row r="54" spans="1:8" ht="14.25">
      <c r="A54" s="28"/>
      <c r="B54" s="29"/>
      <c r="C54" s="29"/>
      <c r="D54" s="29"/>
      <c r="E54" s="29"/>
      <c r="F54" s="47"/>
      <c r="G54" s="19"/>
      <c r="H54" s="19"/>
    </row>
    <row r="55" spans="1:8" ht="14.25">
      <c r="A55" s="28"/>
      <c r="B55" s="29"/>
      <c r="C55" s="29"/>
      <c r="D55" s="29"/>
      <c r="E55" s="29"/>
      <c r="F55" s="47"/>
      <c r="G55" s="19"/>
      <c r="H55" s="19"/>
    </row>
    <row r="56" spans="1:8" ht="14.25">
      <c r="A56" s="28"/>
      <c r="B56" s="29"/>
      <c r="C56" s="29"/>
      <c r="D56" s="29"/>
      <c r="E56" s="29"/>
      <c r="F56" s="47"/>
    </row>
    <row r="57" spans="1:8" ht="14.25">
      <c r="A57" s="28"/>
      <c r="B57" s="29"/>
      <c r="C57" s="29"/>
      <c r="D57" s="29"/>
      <c r="E57" s="29"/>
      <c r="F57" s="47"/>
    </row>
    <row r="58" spans="1:8" ht="14.25">
      <c r="A58" s="28"/>
      <c r="B58" s="29"/>
      <c r="C58" s="29"/>
      <c r="D58" s="29"/>
      <c r="E58" s="29"/>
      <c r="F58" s="47"/>
    </row>
    <row r="59" spans="1:8" ht="14.25">
      <c r="A59" s="28"/>
      <c r="B59" s="29"/>
      <c r="C59" s="29"/>
      <c r="D59" s="29"/>
      <c r="E59" s="29"/>
      <c r="F59" s="47"/>
    </row>
    <row r="60" spans="1:8" ht="14.25">
      <c r="A60" s="28"/>
      <c r="B60" s="29"/>
      <c r="C60" s="29"/>
      <c r="D60" s="29"/>
      <c r="E60" s="29"/>
      <c r="F60" s="47"/>
    </row>
  </sheetData>
  <hyperlinks>
    <hyperlink ref="A33" r:id="rId1"/>
  </hyperlinks>
  <pageMargins left="0.70866141732283472" right="0.70866141732283472" top="0.78740157480314965" bottom="0.78740157480314965" header="0.31496062992125984" footer="0.31496062992125984"/>
  <pageSetup paperSize="9" scale="97"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B76"/>
  <sheetViews>
    <sheetView showGridLines="0" zoomScaleNormal="100" zoomScaleSheetLayoutView="100" workbookViewId="0"/>
  </sheetViews>
  <sheetFormatPr baseColWidth="10" defaultColWidth="10.25" defaultRowHeight="15.95" customHeight="1"/>
  <cols>
    <col min="1" max="1" width="21.125" style="312" bestFit="1" customWidth="1"/>
    <col min="2" max="2" width="73" style="316" customWidth="1"/>
    <col min="3" max="3" width="2.875" style="312" customWidth="1"/>
    <col min="4" max="249" width="10" style="312" customWidth="1"/>
    <col min="250" max="250" width="2.875" style="312" customWidth="1"/>
    <col min="251" max="251" width="21.125" style="312" bestFit="1" customWidth="1"/>
    <col min="252" max="256" width="10.25" style="312"/>
    <col min="257" max="257" width="21.125" style="312" bestFit="1" customWidth="1"/>
    <col min="258" max="258" width="73" style="312" customWidth="1"/>
    <col min="259" max="259" width="2.875" style="312" customWidth="1"/>
    <col min="260" max="505" width="10" style="312" customWidth="1"/>
    <col min="506" max="506" width="2.875" style="312" customWidth="1"/>
    <col min="507" max="507" width="21.125" style="312" bestFit="1" customWidth="1"/>
    <col min="508" max="512" width="10.25" style="312"/>
    <col min="513" max="513" width="21.125" style="312" bestFit="1" customWidth="1"/>
    <col min="514" max="514" width="73" style="312" customWidth="1"/>
    <col min="515" max="515" width="2.875" style="312" customWidth="1"/>
    <col min="516" max="761" width="10" style="312" customWidth="1"/>
    <col min="762" max="762" width="2.875" style="312" customWidth="1"/>
    <col min="763" max="763" width="21.125" style="312" bestFit="1" customWidth="1"/>
    <col min="764" max="768" width="10.25" style="312"/>
    <col min="769" max="769" width="21.125" style="312" bestFit="1" customWidth="1"/>
    <col min="770" max="770" width="73" style="312" customWidth="1"/>
    <col min="771" max="771" width="2.875" style="312" customWidth="1"/>
    <col min="772" max="1017" width="10" style="312" customWidth="1"/>
    <col min="1018" max="1018" width="2.875" style="312" customWidth="1"/>
    <col min="1019" max="1019" width="21.125" style="312" bestFit="1" customWidth="1"/>
    <col min="1020" max="1024" width="10.25" style="312"/>
    <col min="1025" max="1025" width="21.125" style="312" bestFit="1" customWidth="1"/>
    <col min="1026" max="1026" width="73" style="312" customWidth="1"/>
    <col min="1027" max="1027" width="2.875" style="312" customWidth="1"/>
    <col min="1028" max="1273" width="10" style="312" customWidth="1"/>
    <col min="1274" max="1274" width="2.875" style="312" customWidth="1"/>
    <col min="1275" max="1275" width="21.125" style="312" bestFit="1" customWidth="1"/>
    <col min="1276" max="1280" width="10.25" style="312"/>
    <col min="1281" max="1281" width="21.125" style="312" bestFit="1" customWidth="1"/>
    <col min="1282" max="1282" width="73" style="312" customWidth="1"/>
    <col min="1283" max="1283" width="2.875" style="312" customWidth="1"/>
    <col min="1284" max="1529" width="10" style="312" customWidth="1"/>
    <col min="1530" max="1530" width="2.875" style="312" customWidth="1"/>
    <col min="1531" max="1531" width="21.125" style="312" bestFit="1" customWidth="1"/>
    <col min="1532" max="1536" width="10.25" style="312"/>
    <col min="1537" max="1537" width="21.125" style="312" bestFit="1" customWidth="1"/>
    <col min="1538" max="1538" width="73" style="312" customWidth="1"/>
    <col min="1539" max="1539" width="2.875" style="312" customWidth="1"/>
    <col min="1540" max="1785" width="10" style="312" customWidth="1"/>
    <col min="1786" max="1786" width="2.875" style="312" customWidth="1"/>
    <col min="1787" max="1787" width="21.125" style="312" bestFit="1" customWidth="1"/>
    <col min="1788" max="1792" width="10.25" style="312"/>
    <col min="1793" max="1793" width="21.125" style="312" bestFit="1" customWidth="1"/>
    <col min="1794" max="1794" width="73" style="312" customWidth="1"/>
    <col min="1795" max="1795" width="2.875" style="312" customWidth="1"/>
    <col min="1796" max="2041" width="10" style="312" customWidth="1"/>
    <col min="2042" max="2042" width="2.875" style="312" customWidth="1"/>
    <col min="2043" max="2043" width="21.125" style="312" bestFit="1" customWidth="1"/>
    <col min="2044" max="2048" width="10.25" style="312"/>
    <col min="2049" max="2049" width="21.125" style="312" bestFit="1" customWidth="1"/>
    <col min="2050" max="2050" width="73" style="312" customWidth="1"/>
    <col min="2051" max="2051" width="2.875" style="312" customWidth="1"/>
    <col min="2052" max="2297" width="10" style="312" customWidth="1"/>
    <col min="2298" max="2298" width="2.875" style="312" customWidth="1"/>
    <col min="2299" max="2299" width="21.125" style="312" bestFit="1" customWidth="1"/>
    <col min="2300" max="2304" width="10.25" style="312"/>
    <col min="2305" max="2305" width="21.125" style="312" bestFit="1" customWidth="1"/>
    <col min="2306" max="2306" width="73" style="312" customWidth="1"/>
    <col min="2307" max="2307" width="2.875" style="312" customWidth="1"/>
    <col min="2308" max="2553" width="10" style="312" customWidth="1"/>
    <col min="2554" max="2554" width="2.875" style="312" customWidth="1"/>
    <col min="2555" max="2555" width="21.125" style="312" bestFit="1" customWidth="1"/>
    <col min="2556" max="2560" width="10.25" style="312"/>
    <col min="2561" max="2561" width="21.125" style="312" bestFit="1" customWidth="1"/>
    <col min="2562" max="2562" width="73" style="312" customWidth="1"/>
    <col min="2563" max="2563" width="2.875" style="312" customWidth="1"/>
    <col min="2564" max="2809" width="10" style="312" customWidth="1"/>
    <col min="2810" max="2810" width="2.875" style="312" customWidth="1"/>
    <col min="2811" max="2811" width="21.125" style="312" bestFit="1" customWidth="1"/>
    <col min="2812" max="2816" width="10.25" style="312"/>
    <col min="2817" max="2817" width="21.125" style="312" bestFit="1" customWidth="1"/>
    <col min="2818" max="2818" width="73" style="312" customWidth="1"/>
    <col min="2819" max="2819" width="2.875" style="312" customWidth="1"/>
    <col min="2820" max="3065" width="10" style="312" customWidth="1"/>
    <col min="3066" max="3066" width="2.875" style="312" customWidth="1"/>
    <col min="3067" max="3067" width="21.125" style="312" bestFit="1" customWidth="1"/>
    <col min="3068" max="3072" width="10.25" style="312"/>
    <col min="3073" max="3073" width="21.125" style="312" bestFit="1" customWidth="1"/>
    <col min="3074" max="3074" width="73" style="312" customWidth="1"/>
    <col min="3075" max="3075" width="2.875" style="312" customWidth="1"/>
    <col min="3076" max="3321" width="10" style="312" customWidth="1"/>
    <col min="3322" max="3322" width="2.875" style="312" customWidth="1"/>
    <col min="3323" max="3323" width="21.125" style="312" bestFit="1" customWidth="1"/>
    <col min="3324" max="3328" width="10.25" style="312"/>
    <col min="3329" max="3329" width="21.125" style="312" bestFit="1" customWidth="1"/>
    <col min="3330" max="3330" width="73" style="312" customWidth="1"/>
    <col min="3331" max="3331" width="2.875" style="312" customWidth="1"/>
    <col min="3332" max="3577" width="10" style="312" customWidth="1"/>
    <col min="3578" max="3578" width="2.875" style="312" customWidth="1"/>
    <col min="3579" max="3579" width="21.125" style="312" bestFit="1" customWidth="1"/>
    <col min="3580" max="3584" width="10.25" style="312"/>
    <col min="3585" max="3585" width="21.125" style="312" bestFit="1" customWidth="1"/>
    <col min="3586" max="3586" width="73" style="312" customWidth="1"/>
    <col min="3587" max="3587" width="2.875" style="312" customWidth="1"/>
    <col min="3588" max="3833" width="10" style="312" customWidth="1"/>
    <col min="3834" max="3834" width="2.875" style="312" customWidth="1"/>
    <col min="3835" max="3835" width="21.125" style="312" bestFit="1" customWidth="1"/>
    <col min="3836" max="3840" width="10.25" style="312"/>
    <col min="3841" max="3841" width="21.125" style="312" bestFit="1" customWidth="1"/>
    <col min="3842" max="3842" width="73" style="312" customWidth="1"/>
    <col min="3843" max="3843" width="2.875" style="312" customWidth="1"/>
    <col min="3844" max="4089" width="10" style="312" customWidth="1"/>
    <col min="4090" max="4090" width="2.875" style="312" customWidth="1"/>
    <col min="4091" max="4091" width="21.125" style="312" bestFit="1" customWidth="1"/>
    <col min="4092" max="4096" width="10.25" style="312"/>
    <col min="4097" max="4097" width="21.125" style="312" bestFit="1" customWidth="1"/>
    <col min="4098" max="4098" width="73" style="312" customWidth="1"/>
    <col min="4099" max="4099" width="2.875" style="312" customWidth="1"/>
    <col min="4100" max="4345" width="10" style="312" customWidth="1"/>
    <col min="4346" max="4346" width="2.875" style="312" customWidth="1"/>
    <col min="4347" max="4347" width="21.125" style="312" bestFit="1" customWidth="1"/>
    <col min="4348" max="4352" width="10.25" style="312"/>
    <col min="4353" max="4353" width="21.125" style="312" bestFit="1" customWidth="1"/>
    <col min="4354" max="4354" width="73" style="312" customWidth="1"/>
    <col min="4355" max="4355" width="2.875" style="312" customWidth="1"/>
    <col min="4356" max="4601" width="10" style="312" customWidth="1"/>
    <col min="4602" max="4602" width="2.875" style="312" customWidth="1"/>
    <col min="4603" max="4603" width="21.125" style="312" bestFit="1" customWidth="1"/>
    <col min="4604" max="4608" width="10.25" style="312"/>
    <col min="4609" max="4609" width="21.125" style="312" bestFit="1" customWidth="1"/>
    <col min="4610" max="4610" width="73" style="312" customWidth="1"/>
    <col min="4611" max="4611" width="2.875" style="312" customWidth="1"/>
    <col min="4612" max="4857" width="10" style="312" customWidth="1"/>
    <col min="4858" max="4858" width="2.875" style="312" customWidth="1"/>
    <col min="4859" max="4859" width="21.125" style="312" bestFit="1" customWidth="1"/>
    <col min="4860" max="4864" width="10.25" style="312"/>
    <col min="4865" max="4865" width="21.125" style="312" bestFit="1" customWidth="1"/>
    <col min="4866" max="4866" width="73" style="312" customWidth="1"/>
    <col min="4867" max="4867" width="2.875" style="312" customWidth="1"/>
    <col min="4868" max="5113" width="10" style="312" customWidth="1"/>
    <col min="5114" max="5114" width="2.875" style="312" customWidth="1"/>
    <col min="5115" max="5115" width="21.125" style="312" bestFit="1" customWidth="1"/>
    <col min="5116" max="5120" width="10.25" style="312"/>
    <col min="5121" max="5121" width="21.125" style="312" bestFit="1" customWidth="1"/>
    <col min="5122" max="5122" width="73" style="312" customWidth="1"/>
    <col min="5123" max="5123" width="2.875" style="312" customWidth="1"/>
    <col min="5124" max="5369" width="10" style="312" customWidth="1"/>
    <col min="5370" max="5370" width="2.875" style="312" customWidth="1"/>
    <col min="5371" max="5371" width="21.125" style="312" bestFit="1" customWidth="1"/>
    <col min="5372" max="5376" width="10.25" style="312"/>
    <col min="5377" max="5377" width="21.125" style="312" bestFit="1" customWidth="1"/>
    <col min="5378" max="5378" width="73" style="312" customWidth="1"/>
    <col min="5379" max="5379" width="2.875" style="312" customWidth="1"/>
    <col min="5380" max="5625" width="10" style="312" customWidth="1"/>
    <col min="5626" max="5626" width="2.875" style="312" customWidth="1"/>
    <col min="5627" max="5627" width="21.125" style="312" bestFit="1" customWidth="1"/>
    <col min="5628" max="5632" width="10.25" style="312"/>
    <col min="5633" max="5633" width="21.125" style="312" bestFit="1" customWidth="1"/>
    <col min="5634" max="5634" width="73" style="312" customWidth="1"/>
    <col min="5635" max="5635" width="2.875" style="312" customWidth="1"/>
    <col min="5636" max="5881" width="10" style="312" customWidth="1"/>
    <col min="5882" max="5882" width="2.875" style="312" customWidth="1"/>
    <col min="5883" max="5883" width="21.125" style="312" bestFit="1" customWidth="1"/>
    <col min="5884" max="5888" width="10.25" style="312"/>
    <col min="5889" max="5889" width="21.125" style="312" bestFit="1" customWidth="1"/>
    <col min="5890" max="5890" width="73" style="312" customWidth="1"/>
    <col min="5891" max="5891" width="2.875" style="312" customWidth="1"/>
    <col min="5892" max="6137" width="10" style="312" customWidth="1"/>
    <col min="6138" max="6138" width="2.875" style="312" customWidth="1"/>
    <col min="6139" max="6139" width="21.125" style="312" bestFit="1" customWidth="1"/>
    <col min="6140" max="6144" width="10.25" style="312"/>
    <col min="6145" max="6145" width="21.125" style="312" bestFit="1" customWidth="1"/>
    <col min="6146" max="6146" width="73" style="312" customWidth="1"/>
    <col min="6147" max="6147" width="2.875" style="312" customWidth="1"/>
    <col min="6148" max="6393" width="10" style="312" customWidth="1"/>
    <col min="6394" max="6394" width="2.875" style="312" customWidth="1"/>
    <col min="6395" max="6395" width="21.125" style="312" bestFit="1" customWidth="1"/>
    <col min="6396" max="6400" width="10.25" style="312"/>
    <col min="6401" max="6401" width="21.125" style="312" bestFit="1" customWidth="1"/>
    <col min="6402" max="6402" width="73" style="312" customWidth="1"/>
    <col min="6403" max="6403" width="2.875" style="312" customWidth="1"/>
    <col min="6404" max="6649" width="10" style="312" customWidth="1"/>
    <col min="6650" max="6650" width="2.875" style="312" customWidth="1"/>
    <col min="6651" max="6651" width="21.125" style="312" bestFit="1" customWidth="1"/>
    <col min="6652" max="6656" width="10.25" style="312"/>
    <col min="6657" max="6657" width="21.125" style="312" bestFit="1" customWidth="1"/>
    <col min="6658" max="6658" width="73" style="312" customWidth="1"/>
    <col min="6659" max="6659" width="2.875" style="312" customWidth="1"/>
    <col min="6660" max="6905" width="10" style="312" customWidth="1"/>
    <col min="6906" max="6906" width="2.875" style="312" customWidth="1"/>
    <col min="6907" max="6907" width="21.125" style="312" bestFit="1" customWidth="1"/>
    <col min="6908" max="6912" width="10.25" style="312"/>
    <col min="6913" max="6913" width="21.125" style="312" bestFit="1" customWidth="1"/>
    <col min="6914" max="6914" width="73" style="312" customWidth="1"/>
    <col min="6915" max="6915" width="2.875" style="312" customWidth="1"/>
    <col min="6916" max="7161" width="10" style="312" customWidth="1"/>
    <col min="7162" max="7162" width="2.875" style="312" customWidth="1"/>
    <col min="7163" max="7163" width="21.125" style="312" bestFit="1" customWidth="1"/>
    <col min="7164" max="7168" width="10.25" style="312"/>
    <col min="7169" max="7169" width="21.125" style="312" bestFit="1" customWidth="1"/>
    <col min="7170" max="7170" width="73" style="312" customWidth="1"/>
    <col min="7171" max="7171" width="2.875" style="312" customWidth="1"/>
    <col min="7172" max="7417" width="10" style="312" customWidth="1"/>
    <col min="7418" max="7418" width="2.875" style="312" customWidth="1"/>
    <col min="7419" max="7419" width="21.125" style="312" bestFit="1" customWidth="1"/>
    <col min="7420" max="7424" width="10.25" style="312"/>
    <col min="7425" max="7425" width="21.125" style="312" bestFit="1" customWidth="1"/>
    <col min="7426" max="7426" width="73" style="312" customWidth="1"/>
    <col min="7427" max="7427" width="2.875" style="312" customWidth="1"/>
    <col min="7428" max="7673" width="10" style="312" customWidth="1"/>
    <col min="7674" max="7674" width="2.875" style="312" customWidth="1"/>
    <col min="7675" max="7675" width="21.125" style="312" bestFit="1" customWidth="1"/>
    <col min="7676" max="7680" width="10.25" style="312"/>
    <col min="7681" max="7681" width="21.125" style="312" bestFit="1" customWidth="1"/>
    <col min="7682" max="7682" width="73" style="312" customWidth="1"/>
    <col min="7683" max="7683" width="2.875" style="312" customWidth="1"/>
    <col min="7684" max="7929" width="10" style="312" customWidth="1"/>
    <col min="7930" max="7930" width="2.875" style="312" customWidth="1"/>
    <col min="7931" max="7931" width="21.125" style="312" bestFit="1" customWidth="1"/>
    <col min="7932" max="7936" width="10.25" style="312"/>
    <col min="7937" max="7937" width="21.125" style="312" bestFit="1" customWidth="1"/>
    <col min="7938" max="7938" width="73" style="312" customWidth="1"/>
    <col min="7939" max="7939" width="2.875" style="312" customWidth="1"/>
    <col min="7940" max="8185" width="10" style="312" customWidth="1"/>
    <col min="8186" max="8186" width="2.875" style="312" customWidth="1"/>
    <col min="8187" max="8187" width="21.125" style="312" bestFit="1" customWidth="1"/>
    <col min="8188" max="8192" width="10.25" style="312"/>
    <col min="8193" max="8193" width="21.125" style="312" bestFit="1" customWidth="1"/>
    <col min="8194" max="8194" width="73" style="312" customWidth="1"/>
    <col min="8195" max="8195" width="2.875" style="312" customWidth="1"/>
    <col min="8196" max="8441" width="10" style="312" customWidth="1"/>
    <col min="8442" max="8442" width="2.875" style="312" customWidth="1"/>
    <col min="8443" max="8443" width="21.125" style="312" bestFit="1" customWidth="1"/>
    <col min="8444" max="8448" width="10.25" style="312"/>
    <col min="8449" max="8449" width="21.125" style="312" bestFit="1" customWidth="1"/>
    <col min="8450" max="8450" width="73" style="312" customWidth="1"/>
    <col min="8451" max="8451" width="2.875" style="312" customWidth="1"/>
    <col min="8452" max="8697" width="10" style="312" customWidth="1"/>
    <col min="8698" max="8698" width="2.875" style="312" customWidth="1"/>
    <col min="8699" max="8699" width="21.125" style="312" bestFit="1" customWidth="1"/>
    <col min="8700" max="8704" width="10.25" style="312"/>
    <col min="8705" max="8705" width="21.125" style="312" bestFit="1" customWidth="1"/>
    <col min="8706" max="8706" width="73" style="312" customWidth="1"/>
    <col min="8707" max="8707" width="2.875" style="312" customWidth="1"/>
    <col min="8708" max="8953" width="10" style="312" customWidth="1"/>
    <col min="8954" max="8954" width="2.875" style="312" customWidth="1"/>
    <col min="8955" max="8955" width="21.125" style="312" bestFit="1" customWidth="1"/>
    <col min="8956" max="8960" width="10.25" style="312"/>
    <col min="8961" max="8961" width="21.125" style="312" bestFit="1" customWidth="1"/>
    <col min="8962" max="8962" width="73" style="312" customWidth="1"/>
    <col min="8963" max="8963" width="2.875" style="312" customWidth="1"/>
    <col min="8964" max="9209" width="10" style="312" customWidth="1"/>
    <col min="9210" max="9210" width="2.875" style="312" customWidth="1"/>
    <col min="9211" max="9211" width="21.125" style="312" bestFit="1" customWidth="1"/>
    <col min="9212" max="9216" width="10.25" style="312"/>
    <col min="9217" max="9217" width="21.125" style="312" bestFit="1" customWidth="1"/>
    <col min="9218" max="9218" width="73" style="312" customWidth="1"/>
    <col min="9219" max="9219" width="2.875" style="312" customWidth="1"/>
    <col min="9220" max="9465" width="10" style="312" customWidth="1"/>
    <col min="9466" max="9466" width="2.875" style="312" customWidth="1"/>
    <col min="9467" max="9467" width="21.125" style="312" bestFit="1" customWidth="1"/>
    <col min="9468" max="9472" width="10.25" style="312"/>
    <col min="9473" max="9473" width="21.125" style="312" bestFit="1" customWidth="1"/>
    <col min="9474" max="9474" width="73" style="312" customWidth="1"/>
    <col min="9475" max="9475" width="2.875" style="312" customWidth="1"/>
    <col min="9476" max="9721" width="10" style="312" customWidth="1"/>
    <col min="9722" max="9722" width="2.875" style="312" customWidth="1"/>
    <col min="9723" max="9723" width="21.125" style="312" bestFit="1" customWidth="1"/>
    <col min="9724" max="9728" width="10.25" style="312"/>
    <col min="9729" max="9729" width="21.125" style="312" bestFit="1" customWidth="1"/>
    <col min="9730" max="9730" width="73" style="312" customWidth="1"/>
    <col min="9731" max="9731" width="2.875" style="312" customWidth="1"/>
    <col min="9732" max="9977" width="10" style="312" customWidth="1"/>
    <col min="9978" max="9978" width="2.875" style="312" customWidth="1"/>
    <col min="9979" max="9979" width="21.125" style="312" bestFit="1" customWidth="1"/>
    <col min="9980" max="9984" width="10.25" style="312"/>
    <col min="9985" max="9985" width="21.125" style="312" bestFit="1" customWidth="1"/>
    <col min="9986" max="9986" width="73" style="312" customWidth="1"/>
    <col min="9987" max="9987" width="2.875" style="312" customWidth="1"/>
    <col min="9988" max="10233" width="10" style="312" customWidth="1"/>
    <col min="10234" max="10234" width="2.875" style="312" customWidth="1"/>
    <col min="10235" max="10235" width="21.125" style="312" bestFit="1" customWidth="1"/>
    <col min="10236" max="10240" width="10.25" style="312"/>
    <col min="10241" max="10241" width="21.125" style="312" bestFit="1" customWidth="1"/>
    <col min="10242" max="10242" width="73" style="312" customWidth="1"/>
    <col min="10243" max="10243" width="2.875" style="312" customWidth="1"/>
    <col min="10244" max="10489" width="10" style="312" customWidth="1"/>
    <col min="10490" max="10490" width="2.875" style="312" customWidth="1"/>
    <col min="10491" max="10491" width="21.125" style="312" bestFit="1" customWidth="1"/>
    <col min="10492" max="10496" width="10.25" style="312"/>
    <col min="10497" max="10497" width="21.125" style="312" bestFit="1" customWidth="1"/>
    <col min="10498" max="10498" width="73" style="312" customWidth="1"/>
    <col min="10499" max="10499" width="2.875" style="312" customWidth="1"/>
    <col min="10500" max="10745" width="10" style="312" customWidth="1"/>
    <col min="10746" max="10746" width="2.875" style="312" customWidth="1"/>
    <col min="10747" max="10747" width="21.125" style="312" bestFit="1" customWidth="1"/>
    <col min="10748" max="10752" width="10.25" style="312"/>
    <col min="10753" max="10753" width="21.125" style="312" bestFit="1" customWidth="1"/>
    <col min="10754" max="10754" width="73" style="312" customWidth="1"/>
    <col min="10755" max="10755" width="2.875" style="312" customWidth="1"/>
    <col min="10756" max="11001" width="10" style="312" customWidth="1"/>
    <col min="11002" max="11002" width="2.875" style="312" customWidth="1"/>
    <col min="11003" max="11003" width="21.125" style="312" bestFit="1" customWidth="1"/>
    <col min="11004" max="11008" width="10.25" style="312"/>
    <col min="11009" max="11009" width="21.125" style="312" bestFit="1" customWidth="1"/>
    <col min="11010" max="11010" width="73" style="312" customWidth="1"/>
    <col min="11011" max="11011" width="2.875" style="312" customWidth="1"/>
    <col min="11012" max="11257" width="10" style="312" customWidth="1"/>
    <col min="11258" max="11258" width="2.875" style="312" customWidth="1"/>
    <col min="11259" max="11259" width="21.125" style="312" bestFit="1" customWidth="1"/>
    <col min="11260" max="11264" width="10.25" style="312"/>
    <col min="11265" max="11265" width="21.125" style="312" bestFit="1" customWidth="1"/>
    <col min="11266" max="11266" width="73" style="312" customWidth="1"/>
    <col min="11267" max="11267" width="2.875" style="312" customWidth="1"/>
    <col min="11268" max="11513" width="10" style="312" customWidth="1"/>
    <col min="11514" max="11514" width="2.875" style="312" customWidth="1"/>
    <col min="11515" max="11515" width="21.125" style="312" bestFit="1" customWidth="1"/>
    <col min="11516" max="11520" width="10.25" style="312"/>
    <col min="11521" max="11521" width="21.125" style="312" bestFit="1" customWidth="1"/>
    <col min="11522" max="11522" width="73" style="312" customWidth="1"/>
    <col min="11523" max="11523" width="2.875" style="312" customWidth="1"/>
    <col min="11524" max="11769" width="10" style="312" customWidth="1"/>
    <col min="11770" max="11770" width="2.875" style="312" customWidth="1"/>
    <col min="11771" max="11771" width="21.125" style="312" bestFit="1" customWidth="1"/>
    <col min="11772" max="11776" width="10.25" style="312"/>
    <col min="11777" max="11777" width="21.125" style="312" bestFit="1" customWidth="1"/>
    <col min="11778" max="11778" width="73" style="312" customWidth="1"/>
    <col min="11779" max="11779" width="2.875" style="312" customWidth="1"/>
    <col min="11780" max="12025" width="10" style="312" customWidth="1"/>
    <col min="12026" max="12026" width="2.875" style="312" customWidth="1"/>
    <col min="12027" max="12027" width="21.125" style="312" bestFit="1" customWidth="1"/>
    <col min="12028" max="12032" width="10.25" style="312"/>
    <col min="12033" max="12033" width="21.125" style="312" bestFit="1" customWidth="1"/>
    <col min="12034" max="12034" width="73" style="312" customWidth="1"/>
    <col min="12035" max="12035" width="2.875" style="312" customWidth="1"/>
    <col min="12036" max="12281" width="10" style="312" customWidth="1"/>
    <col min="12282" max="12282" width="2.875" style="312" customWidth="1"/>
    <col min="12283" max="12283" width="21.125" style="312" bestFit="1" customWidth="1"/>
    <col min="12284" max="12288" width="10.25" style="312"/>
    <col min="12289" max="12289" width="21.125" style="312" bestFit="1" customWidth="1"/>
    <col min="12290" max="12290" width="73" style="312" customWidth="1"/>
    <col min="12291" max="12291" width="2.875" style="312" customWidth="1"/>
    <col min="12292" max="12537" width="10" style="312" customWidth="1"/>
    <col min="12538" max="12538" width="2.875" style="312" customWidth="1"/>
    <col min="12539" max="12539" width="21.125" style="312" bestFit="1" customWidth="1"/>
    <col min="12540" max="12544" width="10.25" style="312"/>
    <col min="12545" max="12545" width="21.125" style="312" bestFit="1" customWidth="1"/>
    <col min="12546" max="12546" width="73" style="312" customWidth="1"/>
    <col min="12547" max="12547" width="2.875" style="312" customWidth="1"/>
    <col min="12548" max="12793" width="10" style="312" customWidth="1"/>
    <col min="12794" max="12794" width="2.875" style="312" customWidth="1"/>
    <col min="12795" max="12795" width="21.125" style="312" bestFit="1" customWidth="1"/>
    <col min="12796" max="12800" width="10.25" style="312"/>
    <col min="12801" max="12801" width="21.125" style="312" bestFit="1" customWidth="1"/>
    <col min="12802" max="12802" width="73" style="312" customWidth="1"/>
    <col min="12803" max="12803" width="2.875" style="312" customWidth="1"/>
    <col min="12804" max="13049" width="10" style="312" customWidth="1"/>
    <col min="13050" max="13050" width="2.875" style="312" customWidth="1"/>
    <col min="13051" max="13051" width="21.125" style="312" bestFit="1" customWidth="1"/>
    <col min="13052" max="13056" width="10.25" style="312"/>
    <col min="13057" max="13057" width="21.125" style="312" bestFit="1" customWidth="1"/>
    <col min="13058" max="13058" width="73" style="312" customWidth="1"/>
    <col min="13059" max="13059" width="2.875" style="312" customWidth="1"/>
    <col min="13060" max="13305" width="10" style="312" customWidth="1"/>
    <col min="13306" max="13306" width="2.875" style="312" customWidth="1"/>
    <col min="13307" max="13307" width="21.125" style="312" bestFit="1" customWidth="1"/>
    <col min="13308" max="13312" width="10.25" style="312"/>
    <col min="13313" max="13313" width="21.125" style="312" bestFit="1" customWidth="1"/>
    <col min="13314" max="13314" width="73" style="312" customWidth="1"/>
    <col min="13315" max="13315" width="2.875" style="312" customWidth="1"/>
    <col min="13316" max="13561" width="10" style="312" customWidth="1"/>
    <col min="13562" max="13562" width="2.875" style="312" customWidth="1"/>
    <col min="13563" max="13563" width="21.125" style="312" bestFit="1" customWidth="1"/>
    <col min="13564" max="13568" width="10.25" style="312"/>
    <col min="13569" max="13569" width="21.125" style="312" bestFit="1" customWidth="1"/>
    <col min="13570" max="13570" width="73" style="312" customWidth="1"/>
    <col min="13571" max="13571" width="2.875" style="312" customWidth="1"/>
    <col min="13572" max="13817" width="10" style="312" customWidth="1"/>
    <col min="13818" max="13818" width="2.875" style="312" customWidth="1"/>
    <col min="13819" max="13819" width="21.125" style="312" bestFit="1" customWidth="1"/>
    <col min="13820" max="13824" width="10.25" style="312"/>
    <col min="13825" max="13825" width="21.125" style="312" bestFit="1" customWidth="1"/>
    <col min="13826" max="13826" width="73" style="312" customWidth="1"/>
    <col min="13827" max="13827" width="2.875" style="312" customWidth="1"/>
    <col min="13828" max="14073" width="10" style="312" customWidth="1"/>
    <col min="14074" max="14074" width="2.875" style="312" customWidth="1"/>
    <col min="14075" max="14075" width="21.125" style="312" bestFit="1" customWidth="1"/>
    <col min="14076" max="14080" width="10.25" style="312"/>
    <col min="14081" max="14081" width="21.125" style="312" bestFit="1" customWidth="1"/>
    <col min="14082" max="14082" width="73" style="312" customWidth="1"/>
    <col min="14083" max="14083" width="2.875" style="312" customWidth="1"/>
    <col min="14084" max="14329" width="10" style="312" customWidth="1"/>
    <col min="14330" max="14330" width="2.875" style="312" customWidth="1"/>
    <col min="14331" max="14331" width="21.125" style="312" bestFit="1" customWidth="1"/>
    <col min="14332" max="14336" width="10.25" style="312"/>
    <col min="14337" max="14337" width="21.125" style="312" bestFit="1" customWidth="1"/>
    <col min="14338" max="14338" width="73" style="312" customWidth="1"/>
    <col min="14339" max="14339" width="2.875" style="312" customWidth="1"/>
    <col min="14340" max="14585" width="10" style="312" customWidth="1"/>
    <col min="14586" max="14586" width="2.875" style="312" customWidth="1"/>
    <col min="14587" max="14587" width="21.125" style="312" bestFit="1" customWidth="1"/>
    <col min="14588" max="14592" width="10.25" style="312"/>
    <col min="14593" max="14593" width="21.125" style="312" bestFit="1" customWidth="1"/>
    <col min="14594" max="14594" width="73" style="312" customWidth="1"/>
    <col min="14595" max="14595" width="2.875" style="312" customWidth="1"/>
    <col min="14596" max="14841" width="10" style="312" customWidth="1"/>
    <col min="14842" max="14842" width="2.875" style="312" customWidth="1"/>
    <col min="14843" max="14843" width="21.125" style="312" bestFit="1" customWidth="1"/>
    <col min="14844" max="14848" width="10.25" style="312"/>
    <col min="14849" max="14849" width="21.125" style="312" bestFit="1" customWidth="1"/>
    <col min="14850" max="14850" width="73" style="312" customWidth="1"/>
    <col min="14851" max="14851" width="2.875" style="312" customWidth="1"/>
    <col min="14852" max="15097" width="10" style="312" customWidth="1"/>
    <col min="15098" max="15098" width="2.875" style="312" customWidth="1"/>
    <col min="15099" max="15099" width="21.125" style="312" bestFit="1" customWidth="1"/>
    <col min="15100" max="15104" width="10.25" style="312"/>
    <col min="15105" max="15105" width="21.125" style="312" bestFit="1" customWidth="1"/>
    <col min="15106" max="15106" width="73" style="312" customWidth="1"/>
    <col min="15107" max="15107" width="2.875" style="312" customWidth="1"/>
    <col min="15108" max="15353" width="10" style="312" customWidth="1"/>
    <col min="15354" max="15354" width="2.875" style="312" customWidth="1"/>
    <col min="15355" max="15355" width="21.125" style="312" bestFit="1" customWidth="1"/>
    <col min="15356" max="15360" width="10.25" style="312"/>
    <col min="15361" max="15361" width="21.125" style="312" bestFit="1" customWidth="1"/>
    <col min="15362" max="15362" width="73" style="312" customWidth="1"/>
    <col min="15363" max="15363" width="2.875" style="312" customWidth="1"/>
    <col min="15364" max="15609" width="10" style="312" customWidth="1"/>
    <col min="15610" max="15610" width="2.875" style="312" customWidth="1"/>
    <col min="15611" max="15611" width="21.125" style="312" bestFit="1" customWidth="1"/>
    <col min="15612" max="15616" width="10.25" style="312"/>
    <col min="15617" max="15617" width="21.125" style="312" bestFit="1" customWidth="1"/>
    <col min="15618" max="15618" width="73" style="312" customWidth="1"/>
    <col min="15619" max="15619" width="2.875" style="312" customWidth="1"/>
    <col min="15620" max="15865" width="10" style="312" customWidth="1"/>
    <col min="15866" max="15866" width="2.875" style="312" customWidth="1"/>
    <col min="15867" max="15867" width="21.125" style="312" bestFit="1" customWidth="1"/>
    <col min="15868" max="15872" width="10.25" style="312"/>
    <col min="15873" max="15873" width="21.125" style="312" bestFit="1" customWidth="1"/>
    <col min="15874" max="15874" width="73" style="312" customWidth="1"/>
    <col min="15875" max="15875" width="2.875" style="312" customWidth="1"/>
    <col min="15876" max="16121" width="10" style="312" customWidth="1"/>
    <col min="16122" max="16122" width="2.875" style="312" customWidth="1"/>
    <col min="16123" max="16123" width="21.125" style="312" bestFit="1" customWidth="1"/>
    <col min="16124" max="16128" width="10.25" style="312"/>
    <col min="16129" max="16129" width="21.125" style="312" bestFit="1" customWidth="1"/>
    <col min="16130" max="16130" width="73" style="312" customWidth="1"/>
    <col min="16131" max="16131" width="2.875" style="312" customWidth="1"/>
    <col min="16132" max="16377" width="10" style="312" customWidth="1"/>
    <col min="16378" max="16378" width="2.875" style="312" customWidth="1"/>
    <col min="16379" max="16379" width="21.125" style="312" bestFit="1" customWidth="1"/>
    <col min="16380" max="16384" width="10.25" style="312"/>
  </cols>
  <sheetData>
    <row r="1" spans="1:2" ht="36" customHeight="1">
      <c r="A1" s="311"/>
      <c r="B1" s="12" t="s">
        <v>17</v>
      </c>
    </row>
    <row r="2" spans="1:2" ht="15" customHeight="1">
      <c r="B2" s="313" t="s">
        <v>359</v>
      </c>
    </row>
    <row r="3" spans="1:2" ht="12.75" customHeight="1">
      <c r="A3" s="314" t="s">
        <v>360</v>
      </c>
      <c r="B3" s="315"/>
    </row>
    <row r="4" spans="1:2" ht="12.75" customHeight="1"/>
    <row r="5" spans="1:2" ht="12.75" customHeight="1">
      <c r="A5" s="317" t="s">
        <v>361</v>
      </c>
      <c r="B5" s="318"/>
    </row>
    <row r="6" spans="1:2" ht="12.75" customHeight="1">
      <c r="A6" s="317" t="s">
        <v>362</v>
      </c>
      <c r="B6" s="318"/>
    </row>
    <row r="7" spans="1:2" ht="12.75" customHeight="1">
      <c r="A7" s="317" t="s">
        <v>363</v>
      </c>
      <c r="B7" s="318"/>
    </row>
    <row r="8" spans="1:2" ht="12.75" customHeight="1">
      <c r="A8" s="319"/>
      <c r="B8" s="318"/>
    </row>
    <row r="9" spans="1:2" ht="12.75" customHeight="1">
      <c r="A9" s="319"/>
      <c r="B9" s="318"/>
    </row>
    <row r="10" spans="1:2" ht="12.75" customHeight="1">
      <c r="A10" s="319"/>
      <c r="B10" s="318"/>
    </row>
    <row r="11" spans="1:2" ht="12.75" customHeight="1">
      <c r="A11" s="319"/>
      <c r="B11" s="318"/>
    </row>
    <row r="12" spans="1:2" ht="12.75" customHeight="1">
      <c r="A12" s="319"/>
      <c r="B12" s="318"/>
    </row>
    <row r="13" spans="1:2" ht="12.75" customHeight="1">
      <c r="A13" s="320" t="s">
        <v>364</v>
      </c>
      <c r="B13" s="318"/>
    </row>
    <row r="14" spans="1:2" ht="12.75" customHeight="1">
      <c r="A14" s="320" t="s">
        <v>365</v>
      </c>
      <c r="B14" s="318"/>
    </row>
    <row r="15" spans="1:2" ht="12.75" customHeight="1">
      <c r="A15" s="319"/>
      <c r="B15" s="318"/>
    </row>
    <row r="16" spans="1:2" ht="12.75" customHeight="1">
      <c r="A16" s="319"/>
      <c r="B16" s="318"/>
    </row>
    <row r="17" spans="1:2" ht="12.75" customHeight="1">
      <c r="A17" s="319"/>
      <c r="B17" s="318"/>
    </row>
    <row r="18" spans="1:2" ht="12.75" customHeight="1">
      <c r="A18" s="319"/>
      <c r="B18" s="321"/>
    </row>
    <row r="19" spans="1:2" ht="12.75" customHeight="1">
      <c r="A19" s="319"/>
      <c r="B19" s="318"/>
    </row>
    <row r="20" spans="1:2" ht="12.75" customHeight="1">
      <c r="A20" s="319"/>
      <c r="B20" s="318"/>
    </row>
    <row r="21" spans="1:2" ht="12.75" customHeight="1">
      <c r="A21" s="319"/>
      <c r="B21" s="318"/>
    </row>
    <row r="22" spans="1:2" ht="12.75" customHeight="1">
      <c r="A22" s="319"/>
      <c r="B22" s="318"/>
    </row>
    <row r="23" spans="1:2" ht="12.75" customHeight="1">
      <c r="A23" s="322"/>
      <c r="B23" s="323"/>
    </row>
    <row r="24" spans="1:2" ht="12.75" customHeight="1">
      <c r="B24" s="324"/>
    </row>
    <row r="25" spans="1:2" ht="12.75" customHeight="1">
      <c r="A25" s="320" t="s">
        <v>366</v>
      </c>
      <c r="B25" s="325"/>
    </row>
    <row r="26" spans="1:2" ht="12.75" customHeight="1">
      <c r="A26" s="320" t="s">
        <v>367</v>
      </c>
      <c r="B26" s="318"/>
    </row>
    <row r="27" spans="1:2" ht="12.75" customHeight="1">
      <c r="A27" s="319"/>
      <c r="B27" s="318"/>
    </row>
    <row r="28" spans="1:2" ht="12.75" customHeight="1">
      <c r="A28" s="319"/>
      <c r="B28" s="318"/>
    </row>
    <row r="29" spans="1:2" ht="12.75" customHeight="1">
      <c r="A29" s="319"/>
      <c r="B29" s="318"/>
    </row>
    <row r="30" spans="1:2" ht="12.75" customHeight="1">
      <c r="A30" s="322"/>
      <c r="B30" s="323"/>
    </row>
    <row r="31" spans="1:2" ht="12.75" customHeight="1">
      <c r="B31" s="324"/>
    </row>
    <row r="32" spans="1:2" ht="12.75" customHeight="1">
      <c r="A32" s="320" t="s">
        <v>368</v>
      </c>
      <c r="B32" s="318"/>
    </row>
    <row r="33" spans="1:2" ht="12.75" customHeight="1">
      <c r="A33" s="320" t="s">
        <v>369</v>
      </c>
      <c r="B33" s="318"/>
    </row>
    <row r="34" spans="1:2" ht="12.75" customHeight="1">
      <c r="A34" s="319"/>
      <c r="B34" s="318"/>
    </row>
    <row r="35" spans="1:2" ht="12.75" customHeight="1">
      <c r="A35" s="319"/>
      <c r="B35" s="318"/>
    </row>
    <row r="36" spans="1:2" ht="12.75" customHeight="1">
      <c r="A36" s="319"/>
      <c r="B36" s="318"/>
    </row>
    <row r="37" spans="1:2" ht="12.75" customHeight="1">
      <c r="A37" s="319"/>
      <c r="B37" s="318"/>
    </row>
    <row r="38" spans="1:2" ht="12.75" customHeight="1">
      <c r="A38" s="319"/>
      <c r="B38" s="318"/>
    </row>
    <row r="39" spans="1:2" ht="12.75" customHeight="1">
      <c r="A39" s="319"/>
      <c r="B39" s="318"/>
    </row>
    <row r="40" spans="1:2" ht="12.75">
      <c r="A40" s="326"/>
      <c r="B40" s="318"/>
    </row>
    <row r="41" spans="1:2" ht="12.75" customHeight="1">
      <c r="A41" s="326" t="s">
        <v>370</v>
      </c>
      <c r="B41" s="318"/>
    </row>
    <row r="42" spans="1:2" ht="15.75" customHeight="1">
      <c r="A42" s="327" t="s">
        <v>371</v>
      </c>
      <c r="B42" s="318"/>
    </row>
    <row r="43" spans="1:2" ht="12.75" customHeight="1">
      <c r="A43" s="319"/>
      <c r="B43" s="318"/>
    </row>
    <row r="44" spans="1:2" ht="12.75" customHeight="1">
      <c r="A44" s="319"/>
      <c r="B44" s="318"/>
    </row>
    <row r="45" spans="1:2" ht="12.75" customHeight="1">
      <c r="A45" s="319"/>
      <c r="B45" s="318"/>
    </row>
    <row r="46" spans="1:2" ht="12.75" customHeight="1">
      <c r="A46" s="319"/>
      <c r="B46" s="318"/>
    </row>
    <row r="47" spans="1:2" ht="12.75" customHeight="1">
      <c r="A47" s="320" t="s">
        <v>372</v>
      </c>
      <c r="B47" s="318"/>
    </row>
    <row r="48" spans="1:2" ht="12.75" customHeight="1">
      <c r="A48" s="319"/>
      <c r="B48" s="318"/>
    </row>
    <row r="49" spans="1:2" ht="12.75" customHeight="1">
      <c r="A49" s="319"/>
      <c r="B49" s="318"/>
    </row>
    <row r="50" spans="1:2" ht="12.75" customHeight="1">
      <c r="A50" s="319"/>
      <c r="B50" s="318"/>
    </row>
    <row r="51" spans="1:2" ht="12.75" customHeight="1">
      <c r="A51" s="322"/>
      <c r="B51" s="323"/>
    </row>
    <row r="52" spans="1:2" ht="12.75" customHeight="1">
      <c r="B52" s="324"/>
    </row>
    <row r="53" spans="1:2" ht="12.75" customHeight="1">
      <c r="A53" s="320" t="s">
        <v>373</v>
      </c>
      <c r="B53" s="318"/>
    </row>
    <row r="54" spans="1:2" ht="12.75" customHeight="1">
      <c r="A54" s="319"/>
      <c r="B54" s="318"/>
    </row>
    <row r="55" spans="1:2" ht="12.75" customHeight="1">
      <c r="A55" s="319"/>
      <c r="B55" s="318"/>
    </row>
    <row r="56" spans="1:2" ht="12.75" customHeight="1">
      <c r="A56" s="319"/>
      <c r="B56" s="318"/>
    </row>
    <row r="57" spans="1:2" ht="12.75" customHeight="1">
      <c r="A57" s="320" t="s">
        <v>374</v>
      </c>
      <c r="B57" s="318"/>
    </row>
    <row r="58" spans="1:2" ht="12.75" customHeight="1">
      <c r="A58" s="320" t="s">
        <v>375</v>
      </c>
      <c r="B58" s="318"/>
    </row>
    <row r="59" spans="1:2" ht="12.75" customHeight="1">
      <c r="A59" s="319"/>
      <c r="B59" s="318"/>
    </row>
    <row r="60" spans="1:2" ht="12.75" customHeight="1">
      <c r="A60" s="319"/>
      <c r="B60" s="318"/>
    </row>
    <row r="61" spans="1:2" ht="12.75" customHeight="1">
      <c r="A61" s="319"/>
      <c r="B61" s="318"/>
    </row>
    <row r="62" spans="1:2" ht="12.75" customHeight="1">
      <c r="A62" s="319"/>
      <c r="B62" s="318"/>
    </row>
    <row r="63" spans="1:2" ht="12.75" customHeight="1">
      <c r="A63" s="320" t="s">
        <v>376</v>
      </c>
      <c r="B63" s="318"/>
    </row>
    <row r="64" spans="1:2" ht="12.75" customHeight="1">
      <c r="A64" s="319"/>
      <c r="B64" s="318"/>
    </row>
    <row r="65" spans="1:2" ht="12.75" customHeight="1">
      <c r="A65" s="319"/>
      <c r="B65" s="318"/>
    </row>
    <row r="66" spans="1:2" ht="12.75" customHeight="1">
      <c r="A66" s="319"/>
      <c r="B66" s="318"/>
    </row>
    <row r="67" spans="1:2" ht="12.75" customHeight="1">
      <c r="A67" s="320" t="s">
        <v>377</v>
      </c>
      <c r="B67" s="318"/>
    </row>
    <row r="68" spans="1:2" ht="12.75" customHeight="1">
      <c r="A68" s="319"/>
      <c r="B68" s="318"/>
    </row>
    <row r="69" spans="1:2" ht="12.75" customHeight="1">
      <c r="A69" s="319"/>
      <c r="B69" s="318"/>
    </row>
    <row r="70" spans="1:2" ht="12.75" customHeight="1">
      <c r="A70" s="319"/>
      <c r="B70" s="318"/>
    </row>
    <row r="71" spans="1:2" ht="12.75" customHeight="1">
      <c r="A71" s="322"/>
      <c r="B71" s="323"/>
    </row>
    <row r="72" spans="1:2" ht="12.75" customHeight="1">
      <c r="B72" s="324"/>
    </row>
    <row r="73" spans="1:2" ht="12.75" customHeight="1">
      <c r="A73" s="320" t="s">
        <v>378</v>
      </c>
      <c r="B73" s="324"/>
    </row>
    <row r="74" spans="1:2" ht="12.75" customHeight="1">
      <c r="A74" s="320" t="s">
        <v>379</v>
      </c>
      <c r="B74" s="324"/>
    </row>
    <row r="75" spans="1:2" ht="12.75" customHeight="1">
      <c r="A75" s="319"/>
      <c r="B75" s="324"/>
    </row>
    <row r="76" spans="1:2" ht="12.75" customHeight="1">
      <c r="A76" s="322"/>
      <c r="B76" s="328"/>
    </row>
  </sheetData>
  <pageMargins left="0.39370078740157483" right="0.39370078740157483" top="0.39370078740157483" bottom="0.39370078740157483" header="0.19685039370078741" footer="0.19685039370078741"/>
  <pageSetup paperSize="9" scale="8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G44"/>
  <sheetViews>
    <sheetView showGridLines="0" zoomScaleNormal="100" workbookViewId="0"/>
  </sheetViews>
  <sheetFormatPr baseColWidth="10" defaultRowHeight="14.25"/>
  <cols>
    <col min="1" max="1" width="3.875" style="180" customWidth="1"/>
    <col min="2" max="2" width="24.375" style="225" customWidth="1"/>
    <col min="3" max="3" width="4.125" style="226" customWidth="1"/>
    <col min="4" max="4" width="40.875" style="227" bestFit="1" customWidth="1"/>
    <col min="5" max="5" width="3.625" style="228" customWidth="1"/>
    <col min="6" max="6" width="65.625" style="173" customWidth="1"/>
    <col min="7" max="16384" width="11" style="173"/>
  </cols>
  <sheetData>
    <row r="1" spans="1:7" ht="32.25" customHeight="1">
      <c r="B1" s="181"/>
      <c r="C1" s="182"/>
      <c r="D1" s="183"/>
      <c r="E1" s="184"/>
      <c r="F1" s="185" t="s">
        <v>175</v>
      </c>
      <c r="G1" s="163"/>
    </row>
    <row r="2" spans="1:7">
      <c r="A2" s="186"/>
      <c r="B2" s="187"/>
      <c r="C2" s="188"/>
      <c r="D2" s="189"/>
      <c r="E2" s="190"/>
      <c r="F2" s="164"/>
      <c r="G2" s="163"/>
    </row>
    <row r="3" spans="1:7" ht="3.75" customHeight="1">
      <c r="B3" s="181"/>
      <c r="C3" s="191"/>
      <c r="D3" s="183"/>
      <c r="E3" s="184"/>
      <c r="F3" s="163"/>
      <c r="G3" s="163"/>
    </row>
    <row r="4" spans="1:7" s="195" customFormat="1" ht="10.5" customHeight="1">
      <c r="A4" s="192" t="s">
        <v>176</v>
      </c>
      <c r="B4" s="193"/>
      <c r="C4" s="193"/>
      <c r="D4" s="193"/>
      <c r="E4" s="193"/>
      <c r="F4" s="193"/>
      <c r="G4" s="194"/>
    </row>
    <row r="5" spans="1:7" s="195" customFormat="1" ht="11.25" customHeight="1">
      <c r="A5" s="196"/>
      <c r="B5" s="197"/>
      <c r="C5" s="198"/>
      <c r="D5" s="199"/>
      <c r="E5" s="200"/>
      <c r="F5" s="164"/>
      <c r="G5" s="194"/>
    </row>
    <row r="6" spans="1:7" ht="15" customHeight="1" thickBot="1">
      <c r="A6" s="201" t="s">
        <v>177</v>
      </c>
      <c r="B6" s="202"/>
      <c r="C6" s="201" t="s">
        <v>178</v>
      </c>
      <c r="D6" s="203"/>
      <c r="E6" s="201" t="s">
        <v>179</v>
      </c>
      <c r="F6" s="202"/>
    </row>
    <row r="7" spans="1:7" ht="12.75" customHeight="1" thickTop="1">
      <c r="A7" s="464" t="s">
        <v>180</v>
      </c>
      <c r="B7" s="465" t="s">
        <v>181</v>
      </c>
      <c r="C7" s="464" t="s">
        <v>182</v>
      </c>
      <c r="D7" s="465" t="s">
        <v>183</v>
      </c>
      <c r="E7" s="204" t="s">
        <v>184</v>
      </c>
      <c r="F7" s="205" t="s">
        <v>185</v>
      </c>
    </row>
    <row r="8" spans="1:7" ht="12.75" customHeight="1">
      <c r="A8" s="464"/>
      <c r="B8" s="465"/>
      <c r="C8" s="467"/>
      <c r="D8" s="468"/>
      <c r="E8" s="206" t="s">
        <v>186</v>
      </c>
      <c r="F8" s="207" t="s">
        <v>187</v>
      </c>
    </row>
    <row r="9" spans="1:7" ht="12.75" customHeight="1">
      <c r="A9" s="464"/>
      <c r="B9" s="466"/>
      <c r="C9" s="469" t="s">
        <v>188</v>
      </c>
      <c r="D9" s="470" t="s">
        <v>189</v>
      </c>
      <c r="E9" s="206" t="s">
        <v>190</v>
      </c>
      <c r="F9" s="207" t="s">
        <v>191</v>
      </c>
    </row>
    <row r="10" spans="1:7" ht="12.75" customHeight="1">
      <c r="A10" s="464"/>
      <c r="B10" s="466"/>
      <c r="C10" s="464"/>
      <c r="D10" s="465"/>
      <c r="E10" s="206" t="s">
        <v>192</v>
      </c>
      <c r="F10" s="207" t="s">
        <v>193</v>
      </c>
    </row>
    <row r="11" spans="1:7" ht="12.75" customHeight="1">
      <c r="A11" s="464"/>
      <c r="B11" s="466"/>
      <c r="C11" s="464"/>
      <c r="D11" s="465"/>
      <c r="E11" s="206" t="s">
        <v>194</v>
      </c>
      <c r="F11" s="207" t="s">
        <v>195</v>
      </c>
    </row>
    <row r="12" spans="1:7" ht="12.75" customHeight="1">
      <c r="A12" s="464"/>
      <c r="B12" s="466"/>
      <c r="C12" s="464"/>
      <c r="D12" s="465"/>
      <c r="E12" s="206" t="s">
        <v>196</v>
      </c>
      <c r="F12" s="207" t="s">
        <v>197</v>
      </c>
    </row>
    <row r="13" spans="1:7" ht="12.75" customHeight="1">
      <c r="A13" s="464"/>
      <c r="B13" s="466"/>
      <c r="C13" s="464"/>
      <c r="D13" s="465"/>
      <c r="E13" s="206" t="s">
        <v>198</v>
      </c>
      <c r="F13" s="207" t="s">
        <v>199</v>
      </c>
    </row>
    <row r="14" spans="1:7" ht="12.75" customHeight="1">
      <c r="A14" s="464"/>
      <c r="B14" s="466"/>
      <c r="C14" s="467"/>
      <c r="D14" s="468"/>
      <c r="E14" s="206" t="s">
        <v>200</v>
      </c>
      <c r="F14" s="207" t="s">
        <v>201</v>
      </c>
    </row>
    <row r="15" spans="1:7" ht="12.75" customHeight="1">
      <c r="A15" s="464"/>
      <c r="B15" s="466"/>
      <c r="C15" s="469" t="s">
        <v>202</v>
      </c>
      <c r="D15" s="470" t="s">
        <v>203</v>
      </c>
      <c r="E15" s="206" t="s">
        <v>204</v>
      </c>
      <c r="F15" s="207" t="s">
        <v>205</v>
      </c>
    </row>
    <row r="16" spans="1:7" ht="12.75" customHeight="1">
      <c r="A16" s="464"/>
      <c r="B16" s="466"/>
      <c r="C16" s="464"/>
      <c r="D16" s="465"/>
      <c r="E16" s="206" t="s">
        <v>206</v>
      </c>
      <c r="F16" s="207" t="s">
        <v>207</v>
      </c>
    </row>
    <row r="17" spans="1:6" ht="12.75" customHeight="1">
      <c r="A17" s="464"/>
      <c r="B17" s="466"/>
      <c r="C17" s="467"/>
      <c r="D17" s="468"/>
      <c r="E17" s="206" t="s">
        <v>208</v>
      </c>
      <c r="F17" s="207" t="s">
        <v>209</v>
      </c>
    </row>
    <row r="18" spans="1:6" ht="12.75" customHeight="1">
      <c r="A18" s="464"/>
      <c r="B18" s="466"/>
      <c r="C18" s="469" t="s">
        <v>210</v>
      </c>
      <c r="D18" s="470" t="s">
        <v>211</v>
      </c>
      <c r="E18" s="206" t="s">
        <v>212</v>
      </c>
      <c r="F18" s="207" t="s">
        <v>213</v>
      </c>
    </row>
    <row r="19" spans="1:6" ht="12.75" customHeight="1">
      <c r="A19" s="464"/>
      <c r="B19" s="466"/>
      <c r="C19" s="464"/>
      <c r="D19" s="465"/>
      <c r="E19" s="206" t="s">
        <v>214</v>
      </c>
      <c r="F19" s="207" t="s">
        <v>215</v>
      </c>
    </row>
    <row r="20" spans="1:6" ht="12.75" customHeight="1">
      <c r="A20" s="464"/>
      <c r="B20" s="466"/>
      <c r="C20" s="464"/>
      <c r="D20" s="465"/>
      <c r="E20" s="206" t="s">
        <v>216</v>
      </c>
      <c r="F20" s="207" t="s">
        <v>217</v>
      </c>
    </row>
    <row r="21" spans="1:6" ht="12.75" customHeight="1">
      <c r="A21" s="464"/>
      <c r="B21" s="466"/>
      <c r="C21" s="467"/>
      <c r="D21" s="468"/>
      <c r="E21" s="206" t="s">
        <v>218</v>
      </c>
      <c r="F21" s="207" t="s">
        <v>219</v>
      </c>
    </row>
    <row r="22" spans="1:6" ht="12.75" customHeight="1">
      <c r="A22" s="471" t="s">
        <v>220</v>
      </c>
      <c r="B22" s="474" t="s">
        <v>221</v>
      </c>
      <c r="C22" s="471" t="s">
        <v>222</v>
      </c>
      <c r="D22" s="477" t="s">
        <v>223</v>
      </c>
      <c r="E22" s="208" t="s">
        <v>224</v>
      </c>
      <c r="F22" s="209" t="s">
        <v>225</v>
      </c>
    </row>
    <row r="23" spans="1:6" ht="12.75" customHeight="1">
      <c r="A23" s="472"/>
      <c r="B23" s="475"/>
      <c r="C23" s="473"/>
      <c r="D23" s="478"/>
      <c r="E23" s="208" t="s">
        <v>226</v>
      </c>
      <c r="F23" s="209" t="s">
        <v>227</v>
      </c>
    </row>
    <row r="24" spans="1:6" ht="12.75" customHeight="1">
      <c r="A24" s="472"/>
      <c r="B24" s="475"/>
      <c r="C24" s="471" t="s">
        <v>228</v>
      </c>
      <c r="D24" s="477" t="s">
        <v>229</v>
      </c>
      <c r="E24" s="208" t="s">
        <v>230</v>
      </c>
      <c r="F24" s="209" t="s">
        <v>231</v>
      </c>
    </row>
    <row r="25" spans="1:6" ht="12.75" customHeight="1">
      <c r="A25" s="472"/>
      <c r="B25" s="475"/>
      <c r="C25" s="473"/>
      <c r="D25" s="478"/>
      <c r="E25" s="208" t="s">
        <v>232</v>
      </c>
      <c r="F25" s="209" t="s">
        <v>233</v>
      </c>
    </row>
    <row r="26" spans="1:6" ht="12.75" customHeight="1">
      <c r="A26" s="472"/>
      <c r="B26" s="475"/>
      <c r="C26" s="479" t="s">
        <v>234</v>
      </c>
      <c r="D26" s="477" t="s">
        <v>235</v>
      </c>
      <c r="E26" s="208" t="s">
        <v>236</v>
      </c>
      <c r="F26" s="209" t="s">
        <v>237</v>
      </c>
    </row>
    <row r="27" spans="1:6" ht="12.75" customHeight="1">
      <c r="A27" s="472"/>
      <c r="B27" s="475"/>
      <c r="C27" s="480"/>
      <c r="D27" s="482"/>
      <c r="E27" s="208" t="s">
        <v>238</v>
      </c>
      <c r="F27" s="209" t="s">
        <v>239</v>
      </c>
    </row>
    <row r="28" spans="1:6" ht="12.75" customHeight="1">
      <c r="A28" s="472"/>
      <c r="B28" s="475"/>
      <c r="C28" s="480"/>
      <c r="D28" s="482"/>
      <c r="E28" s="208" t="s">
        <v>240</v>
      </c>
      <c r="F28" s="209" t="s">
        <v>241</v>
      </c>
    </row>
    <row r="29" spans="1:6" ht="12.75" customHeight="1">
      <c r="A29" s="473"/>
      <c r="B29" s="476"/>
      <c r="C29" s="481"/>
      <c r="D29" s="478"/>
      <c r="E29" s="208" t="s">
        <v>242</v>
      </c>
      <c r="F29" s="209" t="s">
        <v>243</v>
      </c>
    </row>
    <row r="30" spans="1:6" ht="12.75" customHeight="1">
      <c r="A30" s="469" t="s">
        <v>244</v>
      </c>
      <c r="B30" s="483" t="s">
        <v>245</v>
      </c>
      <c r="C30" s="469" t="s">
        <v>246</v>
      </c>
      <c r="D30" s="470" t="s">
        <v>247</v>
      </c>
      <c r="E30" s="210" t="s">
        <v>248</v>
      </c>
      <c r="F30" s="211" t="s">
        <v>249</v>
      </c>
    </row>
    <row r="31" spans="1:6" ht="12.75" customHeight="1">
      <c r="A31" s="464"/>
      <c r="B31" s="466"/>
      <c r="C31" s="467"/>
      <c r="D31" s="468"/>
      <c r="E31" s="212" t="s">
        <v>250</v>
      </c>
      <c r="F31" s="213" t="s">
        <v>251</v>
      </c>
    </row>
    <row r="32" spans="1:6" ht="12.75" customHeight="1">
      <c r="A32" s="464"/>
      <c r="B32" s="466"/>
      <c r="C32" s="214" t="s">
        <v>252</v>
      </c>
      <c r="D32" s="215" t="s">
        <v>253</v>
      </c>
      <c r="E32" s="216" t="s">
        <v>254</v>
      </c>
      <c r="F32" s="217" t="s">
        <v>253</v>
      </c>
    </row>
    <row r="33" spans="1:6" ht="12.75" customHeight="1">
      <c r="A33" s="464"/>
      <c r="B33" s="466"/>
      <c r="C33" s="469" t="s">
        <v>255</v>
      </c>
      <c r="D33" s="470" t="s">
        <v>256</v>
      </c>
      <c r="E33" s="212" t="s">
        <v>257</v>
      </c>
      <c r="F33" s="213" t="s">
        <v>258</v>
      </c>
    </row>
    <row r="34" spans="1:6" ht="12.75" customHeight="1">
      <c r="A34" s="464"/>
      <c r="B34" s="466"/>
      <c r="C34" s="464"/>
      <c r="D34" s="465"/>
      <c r="E34" s="212" t="s">
        <v>259</v>
      </c>
      <c r="F34" s="213" t="s">
        <v>260</v>
      </c>
    </row>
    <row r="35" spans="1:6" ht="12.75" customHeight="1">
      <c r="A35" s="467"/>
      <c r="B35" s="484"/>
      <c r="C35" s="467"/>
      <c r="D35" s="468"/>
      <c r="E35" s="212" t="s">
        <v>261</v>
      </c>
      <c r="F35" s="213" t="s">
        <v>262</v>
      </c>
    </row>
    <row r="36" spans="1:6" ht="12.75" customHeight="1">
      <c r="A36" s="471" t="s">
        <v>263</v>
      </c>
      <c r="B36" s="474" t="s">
        <v>264</v>
      </c>
      <c r="C36" s="471" t="s">
        <v>265</v>
      </c>
      <c r="D36" s="477" t="s">
        <v>264</v>
      </c>
      <c r="E36" s="208" t="s">
        <v>266</v>
      </c>
      <c r="F36" s="209" t="s">
        <v>267</v>
      </c>
    </row>
    <row r="37" spans="1:6" ht="12.75" customHeight="1">
      <c r="A37" s="472"/>
      <c r="B37" s="475"/>
      <c r="C37" s="472"/>
      <c r="D37" s="482"/>
      <c r="E37" s="208" t="s">
        <v>268</v>
      </c>
      <c r="F37" s="209" t="s">
        <v>269</v>
      </c>
    </row>
    <row r="38" spans="1:6" ht="12.75" customHeight="1">
      <c r="A38" s="472"/>
      <c r="B38" s="475"/>
      <c r="C38" s="473"/>
      <c r="D38" s="478"/>
      <c r="E38" s="208" t="s">
        <v>270</v>
      </c>
      <c r="F38" s="209" t="s">
        <v>271</v>
      </c>
    </row>
    <row r="39" spans="1:6" ht="12.75" customHeight="1">
      <c r="A39" s="469" t="s">
        <v>272</v>
      </c>
      <c r="B39" s="470" t="s">
        <v>273</v>
      </c>
      <c r="C39" s="485" t="s">
        <v>274</v>
      </c>
      <c r="D39" s="470" t="s">
        <v>275</v>
      </c>
      <c r="E39" s="206" t="s">
        <v>276</v>
      </c>
      <c r="F39" s="207" t="s">
        <v>277</v>
      </c>
    </row>
    <row r="40" spans="1:6" ht="12.75" customHeight="1">
      <c r="A40" s="464"/>
      <c r="B40" s="465"/>
      <c r="C40" s="486"/>
      <c r="D40" s="487"/>
      <c r="E40" s="206" t="s">
        <v>278</v>
      </c>
      <c r="F40" s="207" t="s">
        <v>279</v>
      </c>
    </row>
    <row r="41" spans="1:6" ht="12.75" customHeight="1">
      <c r="A41" s="464"/>
      <c r="B41" s="465"/>
      <c r="C41" s="485" t="s">
        <v>280</v>
      </c>
      <c r="D41" s="470" t="s">
        <v>281</v>
      </c>
      <c r="E41" s="206" t="s">
        <v>282</v>
      </c>
      <c r="F41" s="207" t="s">
        <v>283</v>
      </c>
    </row>
    <row r="42" spans="1:6" ht="12.75" customHeight="1">
      <c r="A42" s="464"/>
      <c r="B42" s="465"/>
      <c r="C42" s="488"/>
      <c r="D42" s="468"/>
      <c r="E42" s="206" t="s">
        <v>284</v>
      </c>
      <c r="F42" s="207" t="s">
        <v>285</v>
      </c>
    </row>
    <row r="43" spans="1:6" s="162" customFormat="1" ht="12.75" customHeight="1">
      <c r="A43" s="467"/>
      <c r="B43" s="468"/>
      <c r="C43" s="218" t="s">
        <v>286</v>
      </c>
      <c r="D43" s="219" t="s">
        <v>287</v>
      </c>
      <c r="E43" s="206">
        <v>54</v>
      </c>
      <c r="F43" s="207" t="s">
        <v>287</v>
      </c>
    </row>
    <row r="44" spans="1:6">
      <c r="A44" s="220" t="s">
        <v>288</v>
      </c>
      <c r="B44" s="221"/>
      <c r="C44" s="222" t="s">
        <v>289</v>
      </c>
      <c r="D44" s="222"/>
      <c r="E44" s="223"/>
      <c r="F44" s="224" t="s">
        <v>18</v>
      </c>
    </row>
  </sheetData>
  <mergeCells count="34">
    <mergeCell ref="A36:A38"/>
    <mergeCell ref="B36:B38"/>
    <mergeCell ref="C36:C38"/>
    <mergeCell ref="D36:D38"/>
    <mergeCell ref="A39:A43"/>
    <mergeCell ref="B39:B43"/>
    <mergeCell ref="C39:C40"/>
    <mergeCell ref="D39:D40"/>
    <mergeCell ref="C41:C42"/>
    <mergeCell ref="D41:D42"/>
    <mergeCell ref="A30:A35"/>
    <mergeCell ref="B30:B35"/>
    <mergeCell ref="C30:C31"/>
    <mergeCell ref="D30:D31"/>
    <mergeCell ref="C33:C35"/>
    <mergeCell ref="D33:D35"/>
    <mergeCell ref="A22:A29"/>
    <mergeCell ref="B22:B29"/>
    <mergeCell ref="C22:C23"/>
    <mergeCell ref="D22:D23"/>
    <mergeCell ref="C24:C25"/>
    <mergeCell ref="D24:D25"/>
    <mergeCell ref="C26:C29"/>
    <mergeCell ref="D26:D29"/>
    <mergeCell ref="A7:A21"/>
    <mergeCell ref="B7:B21"/>
    <mergeCell ref="C7:C8"/>
    <mergeCell ref="D7:D8"/>
    <mergeCell ref="C9:C14"/>
    <mergeCell ref="D9:D14"/>
    <mergeCell ref="C15:C17"/>
    <mergeCell ref="D15:D17"/>
    <mergeCell ref="C18:C21"/>
    <mergeCell ref="D18:D21"/>
  </mergeCells>
  <pageMargins left="0.70866141732283472" right="0.70866141732283472" top="0.78740157480314965" bottom="0.78740157480314965" header="0.31496062992125984" footer="0.31496062992125984"/>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A7B8DB"/>
    <outlinePr summaryBelow="0"/>
  </sheetPr>
  <dimension ref="A1:L113"/>
  <sheetViews>
    <sheetView showGridLines="0" workbookViewId="0">
      <selection activeCell="A6" sqref="A6:A8"/>
    </sheetView>
  </sheetViews>
  <sheetFormatPr baseColWidth="10" defaultColWidth="8" defaultRowHeight="12.75"/>
  <cols>
    <col min="1" max="3" width="8" style="158"/>
    <col min="4" max="4" width="8.875" style="158" bestFit="1" customWidth="1"/>
    <col min="5" max="5" width="8.875" style="158" customWidth="1"/>
    <col min="6" max="16384" width="8" style="158"/>
  </cols>
  <sheetData>
    <row r="1" spans="1:12" ht="22.5">
      <c r="A1" s="157" t="s">
        <v>167</v>
      </c>
    </row>
    <row r="3" spans="1:12">
      <c r="A3" s="159" t="s">
        <v>109</v>
      </c>
    </row>
    <row r="4" spans="1:12">
      <c r="A4" s="159" t="s">
        <v>173</v>
      </c>
    </row>
    <row r="6" spans="1:12" ht="12.75" customHeight="1">
      <c r="A6" s="390" t="s">
        <v>157</v>
      </c>
      <c r="B6" s="391" t="s">
        <v>124</v>
      </c>
      <c r="C6" s="178" t="s">
        <v>104</v>
      </c>
      <c r="D6" s="389" t="s">
        <v>406</v>
      </c>
      <c r="E6" s="389"/>
      <c r="F6" s="389"/>
      <c r="G6" s="389"/>
      <c r="H6" s="389"/>
      <c r="I6" s="389"/>
      <c r="J6" s="389"/>
      <c r="K6" s="389"/>
      <c r="L6" s="389"/>
    </row>
    <row r="7" spans="1:12" ht="12.75" customHeight="1">
      <c r="A7" s="390"/>
      <c r="B7" s="391"/>
      <c r="C7" s="179" t="s">
        <v>158</v>
      </c>
      <c r="D7" s="392" t="s">
        <v>159</v>
      </c>
      <c r="E7" s="392"/>
      <c r="F7" s="392"/>
      <c r="G7" s="392" t="s">
        <v>117</v>
      </c>
      <c r="H7" s="392"/>
      <c r="I7" s="392"/>
      <c r="J7" s="393" t="s">
        <v>351</v>
      </c>
      <c r="K7" s="393"/>
      <c r="L7" s="393"/>
    </row>
    <row r="8" spans="1:12" ht="21.75">
      <c r="A8" s="390"/>
      <c r="B8" s="391"/>
      <c r="C8" s="179" t="s">
        <v>102</v>
      </c>
      <c r="D8" s="378" t="s">
        <v>96</v>
      </c>
      <c r="E8" s="378" t="s">
        <v>315</v>
      </c>
      <c r="F8" s="378" t="s">
        <v>116</v>
      </c>
      <c r="G8" s="378" t="s">
        <v>96</v>
      </c>
      <c r="H8" s="378" t="s">
        <v>315</v>
      </c>
      <c r="I8" s="378" t="s">
        <v>116</v>
      </c>
      <c r="J8" s="378" t="s">
        <v>96</v>
      </c>
      <c r="K8" s="378" t="s">
        <v>315</v>
      </c>
      <c r="L8" s="379" t="s">
        <v>116</v>
      </c>
    </row>
    <row r="9" spans="1:12">
      <c r="A9" s="387" t="s">
        <v>159</v>
      </c>
      <c r="B9" s="388" t="s">
        <v>159</v>
      </c>
      <c r="C9" s="388"/>
      <c r="D9" s="168">
        <v>32660492</v>
      </c>
      <c r="E9" s="168">
        <v>730269</v>
      </c>
      <c r="F9" s="169">
        <v>2.2870776692999999</v>
      </c>
      <c r="G9" s="168">
        <v>399455</v>
      </c>
      <c r="H9" s="168">
        <v>33099</v>
      </c>
      <c r="I9" s="169">
        <v>9.0346548165999998</v>
      </c>
      <c r="J9" s="168">
        <v>53704</v>
      </c>
      <c r="K9" s="168">
        <v>6792</v>
      </c>
      <c r="L9" s="170">
        <v>14.478171896299999</v>
      </c>
    </row>
    <row r="10" spans="1:12" ht="12.75" customHeight="1">
      <c r="A10" s="387"/>
      <c r="B10" s="388" t="s">
        <v>123</v>
      </c>
      <c r="C10" s="388"/>
      <c r="D10" s="168">
        <v>8866144</v>
      </c>
      <c r="E10" s="168">
        <v>173241</v>
      </c>
      <c r="F10" s="169">
        <v>1.9929015658</v>
      </c>
      <c r="G10" s="168">
        <v>158000</v>
      </c>
      <c r="H10" s="168">
        <v>12251</v>
      </c>
      <c r="I10" s="169">
        <v>8.4055465217999998</v>
      </c>
      <c r="J10" s="168">
        <v>20608</v>
      </c>
      <c r="K10" s="168">
        <v>3377</v>
      </c>
      <c r="L10" s="170">
        <v>19.5983982357</v>
      </c>
    </row>
    <row r="11" spans="1:12" ht="12.75" customHeight="1">
      <c r="A11" s="387"/>
      <c r="B11" s="388" t="s">
        <v>122</v>
      </c>
      <c r="C11" s="388"/>
      <c r="D11" s="168">
        <v>7688880</v>
      </c>
      <c r="E11" s="168">
        <v>215693</v>
      </c>
      <c r="F11" s="169">
        <v>2.8862251139000001</v>
      </c>
      <c r="G11" s="168">
        <v>80115</v>
      </c>
      <c r="H11" s="168">
        <v>3709</v>
      </c>
      <c r="I11" s="169">
        <v>4.8543308116999997</v>
      </c>
      <c r="J11" s="168">
        <v>12809</v>
      </c>
      <c r="K11" s="168">
        <v>882</v>
      </c>
      <c r="L11" s="170">
        <v>7.3949861657999998</v>
      </c>
    </row>
    <row r="12" spans="1:12" ht="12.75" customHeight="1">
      <c r="A12" s="387"/>
      <c r="B12" s="388" t="s">
        <v>121</v>
      </c>
      <c r="C12" s="388"/>
      <c r="D12" s="168">
        <v>10318752</v>
      </c>
      <c r="E12" s="168">
        <v>158458</v>
      </c>
      <c r="F12" s="169">
        <v>1.5595808546000001</v>
      </c>
      <c r="G12" s="168">
        <v>36173</v>
      </c>
      <c r="H12" s="168">
        <v>2974</v>
      </c>
      <c r="I12" s="169">
        <v>8.9581011476000008</v>
      </c>
      <c r="J12" s="168">
        <v>5558</v>
      </c>
      <c r="K12" s="168">
        <v>369</v>
      </c>
      <c r="L12" s="170">
        <v>7.1111967623999996</v>
      </c>
    </row>
    <row r="13" spans="1:12" ht="12.75" customHeight="1">
      <c r="A13" s="387"/>
      <c r="B13" s="388" t="s">
        <v>120</v>
      </c>
      <c r="C13" s="388"/>
      <c r="D13" s="168">
        <v>1240598</v>
      </c>
      <c r="E13" s="168">
        <v>53397</v>
      </c>
      <c r="F13" s="169">
        <v>4.4977219527000001</v>
      </c>
      <c r="G13" s="168">
        <v>4842</v>
      </c>
      <c r="H13" s="168">
        <v>470</v>
      </c>
      <c r="I13" s="169">
        <v>10.7502287283</v>
      </c>
      <c r="J13" s="168">
        <v>953</v>
      </c>
      <c r="K13" s="168">
        <v>69</v>
      </c>
      <c r="L13" s="170">
        <v>7.8054298642999997</v>
      </c>
    </row>
    <row r="14" spans="1:12" ht="12.75" customHeight="1">
      <c r="A14" s="387"/>
      <c r="B14" s="388" t="s">
        <v>119</v>
      </c>
      <c r="C14" s="388"/>
      <c r="D14" s="168">
        <v>4360643</v>
      </c>
      <c r="E14" s="168">
        <v>131406</v>
      </c>
      <c r="F14" s="169">
        <v>3.1070852733000001</v>
      </c>
      <c r="G14" s="168">
        <v>120103</v>
      </c>
      <c r="H14" s="168">
        <v>13684</v>
      </c>
      <c r="I14" s="169">
        <v>12.858606075999999</v>
      </c>
      <c r="J14" s="168">
        <v>13758</v>
      </c>
      <c r="K14" s="168">
        <v>2097</v>
      </c>
      <c r="L14" s="170">
        <v>17.983020324200002</v>
      </c>
    </row>
    <row r="15" spans="1:12" ht="12.75" customHeight="1">
      <c r="A15" s="387"/>
      <c r="B15" s="388" t="s">
        <v>118</v>
      </c>
      <c r="C15" s="388"/>
      <c r="D15" s="168">
        <v>185475</v>
      </c>
      <c r="E15" s="168">
        <v>-1926</v>
      </c>
      <c r="F15" s="169">
        <v>-1.0277426481</v>
      </c>
      <c r="G15" s="168">
        <v>222</v>
      </c>
      <c r="H15" s="168">
        <v>11</v>
      </c>
      <c r="I15" s="169">
        <v>5.2132701421999998</v>
      </c>
      <c r="J15" s="168">
        <v>18</v>
      </c>
      <c r="K15" s="168">
        <v>-2</v>
      </c>
      <c r="L15" s="170">
        <v>-10</v>
      </c>
    </row>
    <row r="16" spans="1:12" ht="12.75" customHeight="1">
      <c r="A16" s="387" t="s">
        <v>160</v>
      </c>
      <c r="B16" s="388" t="s">
        <v>159</v>
      </c>
      <c r="C16" s="388"/>
      <c r="D16" s="168">
        <v>5543912</v>
      </c>
      <c r="E16" s="168">
        <v>137878</v>
      </c>
      <c r="F16" s="169">
        <v>2.5504464086</v>
      </c>
      <c r="G16" s="168">
        <v>61200</v>
      </c>
      <c r="H16" s="168">
        <v>4391</v>
      </c>
      <c r="I16" s="169">
        <v>7.7294090725000002</v>
      </c>
      <c r="J16" s="168">
        <v>30393</v>
      </c>
      <c r="K16" s="168">
        <v>3594</v>
      </c>
      <c r="L16" s="170">
        <v>13.410948169699999</v>
      </c>
    </row>
    <row r="17" spans="1:12" ht="12.75" customHeight="1">
      <c r="A17" s="387"/>
      <c r="B17" s="388" t="s">
        <v>123</v>
      </c>
      <c r="C17" s="388"/>
      <c r="D17" s="168">
        <v>1604813</v>
      </c>
      <c r="E17" s="168">
        <v>36501</v>
      </c>
      <c r="F17" s="169">
        <v>2.3274067915000001</v>
      </c>
      <c r="G17" s="168">
        <v>27711</v>
      </c>
      <c r="H17" s="168">
        <v>1928</v>
      </c>
      <c r="I17" s="169">
        <v>7.4777954466000001</v>
      </c>
      <c r="J17" s="168">
        <v>13482</v>
      </c>
      <c r="K17" s="168">
        <v>1989</v>
      </c>
      <c r="L17" s="170">
        <v>17.306186374300001</v>
      </c>
    </row>
    <row r="18" spans="1:12" ht="12.75" customHeight="1">
      <c r="A18" s="387"/>
      <c r="B18" s="388" t="s">
        <v>122</v>
      </c>
      <c r="C18" s="388"/>
      <c r="D18" s="168">
        <v>1203514</v>
      </c>
      <c r="E18" s="168">
        <v>31776</v>
      </c>
      <c r="F18" s="169">
        <v>2.7118690355999999</v>
      </c>
      <c r="G18" s="168">
        <v>11121</v>
      </c>
      <c r="H18" s="168">
        <v>356</v>
      </c>
      <c r="I18" s="169">
        <v>3.3070134696000002</v>
      </c>
      <c r="J18" s="168">
        <v>6586</v>
      </c>
      <c r="K18" s="168">
        <v>346</v>
      </c>
      <c r="L18" s="170">
        <v>5.5448717948999997</v>
      </c>
    </row>
    <row r="19" spans="1:12" ht="12.75" customHeight="1">
      <c r="A19" s="387"/>
      <c r="B19" s="388" t="s">
        <v>121</v>
      </c>
      <c r="C19" s="388"/>
      <c r="D19" s="168">
        <v>1780980</v>
      </c>
      <c r="E19" s="168">
        <v>35859</v>
      </c>
      <c r="F19" s="169">
        <v>2.0548145372</v>
      </c>
      <c r="G19" s="168">
        <v>5667</v>
      </c>
      <c r="H19" s="168">
        <v>535</v>
      </c>
      <c r="I19" s="169">
        <v>10.424785658599999</v>
      </c>
      <c r="J19" s="168">
        <v>2181</v>
      </c>
      <c r="K19" s="168">
        <v>137</v>
      </c>
      <c r="L19" s="170">
        <v>6.7025440313000004</v>
      </c>
    </row>
    <row r="20" spans="1:12" ht="12.75" customHeight="1">
      <c r="A20" s="387"/>
      <c r="B20" s="388" t="s">
        <v>120</v>
      </c>
      <c r="C20" s="388"/>
      <c r="D20" s="168">
        <v>230705</v>
      </c>
      <c r="E20" s="168">
        <v>10949</v>
      </c>
      <c r="F20" s="169">
        <v>4.9823440543000004</v>
      </c>
      <c r="G20" s="168">
        <v>964</v>
      </c>
      <c r="H20" s="168">
        <v>131</v>
      </c>
      <c r="I20" s="169">
        <v>15.726290516200001</v>
      </c>
      <c r="J20" s="168">
        <v>402</v>
      </c>
      <c r="K20" s="168">
        <v>31</v>
      </c>
      <c r="L20" s="170">
        <v>8.3557951482000004</v>
      </c>
    </row>
    <row r="21" spans="1:12" ht="12.75" customHeight="1">
      <c r="A21" s="387"/>
      <c r="B21" s="388" t="s">
        <v>119</v>
      </c>
      <c r="C21" s="388"/>
      <c r="D21" s="168">
        <v>700767</v>
      </c>
      <c r="E21" s="168">
        <v>23546</v>
      </c>
      <c r="F21" s="169">
        <v>3.4768561517999999</v>
      </c>
      <c r="G21" s="168">
        <v>15712</v>
      </c>
      <c r="H21" s="168">
        <v>1446</v>
      </c>
      <c r="I21" s="169">
        <v>10.135987663</v>
      </c>
      <c r="J21" s="168">
        <v>7737</v>
      </c>
      <c r="K21" s="168">
        <v>1092</v>
      </c>
      <c r="L21" s="170">
        <v>16.4334085779</v>
      </c>
    </row>
    <row r="22" spans="1:12" ht="12.75" customHeight="1">
      <c r="A22" s="387"/>
      <c r="B22" s="388" t="s">
        <v>118</v>
      </c>
      <c r="C22" s="388"/>
      <c r="D22" s="168">
        <v>23133</v>
      </c>
      <c r="E22" s="168">
        <v>-753</v>
      </c>
      <c r="F22" s="169">
        <v>-3.1524742526999998</v>
      </c>
      <c r="G22" s="168">
        <v>25</v>
      </c>
      <c r="H22" s="168">
        <v>-5</v>
      </c>
      <c r="I22" s="169">
        <v>-16.666666666699999</v>
      </c>
      <c r="J22" s="168">
        <v>5</v>
      </c>
      <c r="K22" s="168">
        <v>-1</v>
      </c>
      <c r="L22" s="170">
        <v>-16.666666666699999</v>
      </c>
    </row>
    <row r="23" spans="1:12" ht="12.75" customHeight="1">
      <c r="A23" s="387" t="s">
        <v>113</v>
      </c>
      <c r="B23" s="388" t="s">
        <v>159</v>
      </c>
      <c r="C23" s="388"/>
      <c r="D23" s="168">
        <v>839002</v>
      </c>
      <c r="E23" s="168">
        <v>14589</v>
      </c>
      <c r="F23" s="169">
        <v>1.7696227497999999</v>
      </c>
      <c r="G23" s="168">
        <v>22125</v>
      </c>
      <c r="H23" s="168">
        <v>4535</v>
      </c>
      <c r="I23" s="169">
        <v>25.781694144399999</v>
      </c>
      <c r="J23" s="168">
        <v>371</v>
      </c>
      <c r="K23" s="168">
        <v>42</v>
      </c>
      <c r="L23" s="170">
        <v>12.7659574468</v>
      </c>
    </row>
    <row r="24" spans="1:12" ht="12.75" customHeight="1">
      <c r="A24" s="387"/>
      <c r="B24" s="388" t="s">
        <v>123</v>
      </c>
      <c r="C24" s="388"/>
      <c r="D24" s="168">
        <v>227760</v>
      </c>
      <c r="E24" s="168">
        <v>2833</v>
      </c>
      <c r="F24" s="169">
        <v>1.2595197552999999</v>
      </c>
      <c r="G24" s="168">
        <v>6205</v>
      </c>
      <c r="H24" s="168">
        <v>1219</v>
      </c>
      <c r="I24" s="169">
        <v>24.4484556759</v>
      </c>
      <c r="J24" s="168">
        <v>75</v>
      </c>
      <c r="K24" s="168">
        <v>15</v>
      </c>
      <c r="L24" s="170">
        <v>25</v>
      </c>
    </row>
    <row r="25" spans="1:12" ht="12.75" customHeight="1">
      <c r="A25" s="387"/>
      <c r="B25" s="388" t="s">
        <v>122</v>
      </c>
      <c r="C25" s="388"/>
      <c r="D25" s="168">
        <v>215915</v>
      </c>
      <c r="E25" s="168">
        <v>6077</v>
      </c>
      <c r="F25" s="169">
        <v>2.8960436145999999</v>
      </c>
      <c r="G25" s="168">
        <v>2839</v>
      </c>
      <c r="H25" s="168">
        <v>310</v>
      </c>
      <c r="I25" s="169">
        <v>12.2578094108</v>
      </c>
      <c r="J25" s="168">
        <v>88</v>
      </c>
      <c r="K25" s="168">
        <v>4</v>
      </c>
      <c r="L25" s="170">
        <v>4.7619047619000003</v>
      </c>
    </row>
    <row r="26" spans="1:12" ht="12.75" customHeight="1">
      <c r="A26" s="387"/>
      <c r="B26" s="388" t="s">
        <v>121</v>
      </c>
      <c r="C26" s="388"/>
      <c r="D26" s="168">
        <v>234041</v>
      </c>
      <c r="E26" s="168">
        <v>-367</v>
      </c>
      <c r="F26" s="169">
        <v>-0.15656462239999999</v>
      </c>
      <c r="G26" s="168">
        <v>1541</v>
      </c>
      <c r="H26" s="168">
        <v>263</v>
      </c>
      <c r="I26" s="169">
        <v>20.579029733999999</v>
      </c>
      <c r="J26" s="168">
        <v>54</v>
      </c>
      <c r="K26" s="168">
        <v>-4</v>
      </c>
      <c r="L26" s="170">
        <v>-6.8965517241000001</v>
      </c>
    </row>
    <row r="27" spans="1:12" ht="12.75" customHeight="1">
      <c r="A27" s="387"/>
      <c r="B27" s="388" t="s">
        <v>120</v>
      </c>
      <c r="C27" s="388"/>
      <c r="D27" s="168">
        <v>17618</v>
      </c>
      <c r="E27" s="168">
        <v>446</v>
      </c>
      <c r="F27" s="169">
        <v>2.5972513394000001</v>
      </c>
      <c r="G27" s="168">
        <v>141</v>
      </c>
      <c r="H27" s="168">
        <v>7</v>
      </c>
      <c r="I27" s="169">
        <v>5.223880597</v>
      </c>
      <c r="J27" s="168">
        <v>7</v>
      </c>
      <c r="K27" s="168">
        <v>-1</v>
      </c>
      <c r="L27" s="170">
        <v>-12.5</v>
      </c>
    </row>
    <row r="28" spans="1:12" ht="12.75" customHeight="1">
      <c r="A28" s="387"/>
      <c r="B28" s="388" t="s">
        <v>119</v>
      </c>
      <c r="C28" s="388"/>
      <c r="D28" s="168">
        <v>136625</v>
      </c>
      <c r="E28" s="168">
        <v>5780</v>
      </c>
      <c r="F28" s="169">
        <v>4.417440483</v>
      </c>
      <c r="G28" s="168">
        <v>11395</v>
      </c>
      <c r="H28" s="168">
        <v>2734</v>
      </c>
      <c r="I28" s="169">
        <v>31.566793672799999</v>
      </c>
      <c r="J28" s="168">
        <v>146</v>
      </c>
      <c r="K28" s="168">
        <v>28</v>
      </c>
      <c r="L28" s="170">
        <v>23.728813559300001</v>
      </c>
    </row>
    <row r="29" spans="1:12" ht="12.75" customHeight="1">
      <c r="A29" s="387"/>
      <c r="B29" s="388" t="s">
        <v>118</v>
      </c>
      <c r="C29" s="388"/>
      <c r="D29" s="168">
        <v>7043</v>
      </c>
      <c r="E29" s="168">
        <v>-180</v>
      </c>
      <c r="F29" s="169">
        <v>-2.4920393187999998</v>
      </c>
      <c r="G29" s="168">
        <v>4</v>
      </c>
      <c r="H29" s="168">
        <v>2</v>
      </c>
      <c r="I29" s="169">
        <v>100</v>
      </c>
      <c r="J29" s="168" t="s">
        <v>409</v>
      </c>
      <c r="K29" s="168">
        <v>0</v>
      </c>
      <c r="L29" s="170">
        <v>0</v>
      </c>
    </row>
    <row r="30" spans="1:12" ht="12.75" customHeight="1">
      <c r="A30" s="387" t="s">
        <v>161</v>
      </c>
      <c r="B30" s="388" t="s">
        <v>159</v>
      </c>
      <c r="C30" s="388"/>
      <c r="D30" s="168">
        <v>1595777</v>
      </c>
      <c r="E30" s="168">
        <v>29020</v>
      </c>
      <c r="F30" s="169">
        <v>1.8522336264999999</v>
      </c>
      <c r="G30" s="168">
        <v>16189</v>
      </c>
      <c r="H30" s="168">
        <v>2895</v>
      </c>
      <c r="I30" s="169">
        <v>21.7767413871</v>
      </c>
      <c r="J30" s="168">
        <v>9416</v>
      </c>
      <c r="K30" s="168">
        <v>2240</v>
      </c>
      <c r="L30" s="170">
        <v>31.215161649900001</v>
      </c>
    </row>
    <row r="31" spans="1:12" ht="12.75" customHeight="1">
      <c r="A31" s="387"/>
      <c r="B31" s="388" t="s">
        <v>123</v>
      </c>
      <c r="C31" s="388"/>
      <c r="D31" s="168">
        <v>481214</v>
      </c>
      <c r="E31" s="168">
        <v>7089</v>
      </c>
      <c r="F31" s="169">
        <v>1.495175323</v>
      </c>
      <c r="G31" s="168">
        <v>8193</v>
      </c>
      <c r="H31" s="168">
        <v>1498</v>
      </c>
      <c r="I31" s="169">
        <v>22.3749066468</v>
      </c>
      <c r="J31" s="168">
        <v>3102</v>
      </c>
      <c r="K31" s="168">
        <v>822</v>
      </c>
      <c r="L31" s="170">
        <v>36.052631578899998</v>
      </c>
    </row>
    <row r="32" spans="1:12" ht="12.75" customHeight="1">
      <c r="A32" s="387"/>
      <c r="B32" s="388" t="s">
        <v>122</v>
      </c>
      <c r="C32" s="388"/>
      <c r="D32" s="168">
        <v>416319</v>
      </c>
      <c r="E32" s="168">
        <v>12047</v>
      </c>
      <c r="F32" s="169">
        <v>2.9799244073</v>
      </c>
      <c r="G32" s="168">
        <v>2011</v>
      </c>
      <c r="H32" s="168">
        <v>283</v>
      </c>
      <c r="I32" s="169">
        <v>16.377314814799998</v>
      </c>
      <c r="J32" s="168">
        <v>2635</v>
      </c>
      <c r="K32" s="168">
        <v>481</v>
      </c>
      <c r="L32" s="170">
        <v>22.330547817999999</v>
      </c>
    </row>
    <row r="33" spans="1:12" ht="12.75" customHeight="1">
      <c r="A33" s="387"/>
      <c r="B33" s="388" t="s">
        <v>121</v>
      </c>
      <c r="C33" s="388"/>
      <c r="D33" s="168">
        <v>439468</v>
      </c>
      <c r="E33" s="168">
        <v>3808</v>
      </c>
      <c r="F33" s="169">
        <v>0.87407611439999999</v>
      </c>
      <c r="G33" s="168">
        <v>1013</v>
      </c>
      <c r="H33" s="168">
        <v>129</v>
      </c>
      <c r="I33" s="169">
        <v>14.592760180999999</v>
      </c>
      <c r="J33" s="168">
        <v>518</v>
      </c>
      <c r="K33" s="168">
        <v>62</v>
      </c>
      <c r="L33" s="170">
        <v>13.5964912281</v>
      </c>
    </row>
    <row r="34" spans="1:12" ht="12.75" customHeight="1">
      <c r="A34" s="387"/>
      <c r="B34" s="388" t="s">
        <v>120</v>
      </c>
      <c r="C34" s="388"/>
      <c r="D34" s="168">
        <v>42778</v>
      </c>
      <c r="E34" s="168">
        <v>1917</v>
      </c>
      <c r="F34" s="169">
        <v>4.6915151366999996</v>
      </c>
      <c r="G34" s="168">
        <v>121</v>
      </c>
      <c r="H34" s="168">
        <v>22</v>
      </c>
      <c r="I34" s="169">
        <v>22.222222222199999</v>
      </c>
      <c r="J34" s="168">
        <v>86</v>
      </c>
      <c r="K34" s="168">
        <v>16</v>
      </c>
      <c r="L34" s="170">
        <v>22.857142857100001</v>
      </c>
    </row>
    <row r="35" spans="1:12" ht="12.75" customHeight="1">
      <c r="A35" s="387"/>
      <c r="B35" s="388" t="s">
        <v>119</v>
      </c>
      <c r="C35" s="388"/>
      <c r="D35" s="168">
        <v>206013</v>
      </c>
      <c r="E35" s="168">
        <v>4007</v>
      </c>
      <c r="F35" s="169">
        <v>1.9836044474000001</v>
      </c>
      <c r="G35" s="168">
        <v>4849</v>
      </c>
      <c r="H35" s="168">
        <v>962</v>
      </c>
      <c r="I35" s="169">
        <v>24.749163879600001</v>
      </c>
      <c r="J35" s="168">
        <v>3075</v>
      </c>
      <c r="K35" s="168">
        <v>859</v>
      </c>
      <c r="L35" s="170">
        <v>38.763537906099998</v>
      </c>
    </row>
    <row r="36" spans="1:12" ht="12.75" customHeight="1">
      <c r="A36" s="387"/>
      <c r="B36" s="388" t="s">
        <v>118</v>
      </c>
      <c r="C36" s="388"/>
      <c r="D36" s="168">
        <v>9985</v>
      </c>
      <c r="E36" s="168">
        <v>152</v>
      </c>
      <c r="F36" s="169">
        <v>1.5458151123999999</v>
      </c>
      <c r="G36" s="168" t="s">
        <v>409</v>
      </c>
      <c r="H36" s="168">
        <v>1</v>
      </c>
      <c r="I36" s="169">
        <v>100</v>
      </c>
      <c r="J36" s="172"/>
      <c r="K36" s="172"/>
      <c r="L36" s="171"/>
    </row>
    <row r="37" spans="1:12" ht="12.75" customHeight="1">
      <c r="A37" s="387" t="s">
        <v>162</v>
      </c>
      <c r="B37" s="388" t="s">
        <v>159</v>
      </c>
      <c r="C37" s="388"/>
      <c r="D37" s="168">
        <v>115569</v>
      </c>
      <c r="E37" s="168">
        <v>1456</v>
      </c>
      <c r="F37" s="169">
        <v>1.2759282465999999</v>
      </c>
      <c r="G37" s="168">
        <v>170</v>
      </c>
      <c r="H37" s="168">
        <v>11</v>
      </c>
      <c r="I37" s="169">
        <v>6.9182389937000002</v>
      </c>
      <c r="J37" s="168">
        <v>2185</v>
      </c>
      <c r="K37" s="168">
        <v>518</v>
      </c>
      <c r="L37" s="170">
        <v>31.073785243</v>
      </c>
    </row>
    <row r="38" spans="1:12" ht="12.75" customHeight="1">
      <c r="A38" s="387"/>
      <c r="B38" s="388" t="s">
        <v>123</v>
      </c>
      <c r="C38" s="388"/>
      <c r="D38" s="168">
        <v>44880</v>
      </c>
      <c r="E38" s="168">
        <v>751</v>
      </c>
      <c r="F38" s="169">
        <v>1.7018287294000001</v>
      </c>
      <c r="G38" s="168">
        <v>108</v>
      </c>
      <c r="H38" s="168">
        <v>32</v>
      </c>
      <c r="I38" s="169">
        <v>42.105263157899998</v>
      </c>
      <c r="J38" s="168">
        <v>935</v>
      </c>
      <c r="K38" s="168">
        <v>242</v>
      </c>
      <c r="L38" s="170">
        <v>34.920634920600001</v>
      </c>
    </row>
    <row r="39" spans="1:12" ht="12.75" customHeight="1">
      <c r="A39" s="387"/>
      <c r="B39" s="388" t="s">
        <v>122</v>
      </c>
      <c r="C39" s="388"/>
      <c r="D39" s="168">
        <v>29999</v>
      </c>
      <c r="E39" s="168">
        <v>651</v>
      </c>
      <c r="F39" s="169">
        <v>2.2182090773000001</v>
      </c>
      <c r="G39" s="168">
        <v>26</v>
      </c>
      <c r="H39" s="168">
        <v>-12</v>
      </c>
      <c r="I39" s="169">
        <v>-31.578947368400001</v>
      </c>
      <c r="J39" s="168">
        <v>450</v>
      </c>
      <c r="K39" s="168">
        <v>88</v>
      </c>
      <c r="L39" s="170">
        <v>24.3093922652</v>
      </c>
    </row>
    <row r="40" spans="1:12" ht="12.75" customHeight="1">
      <c r="A40" s="387"/>
      <c r="B40" s="388" t="s">
        <v>121</v>
      </c>
      <c r="C40" s="388"/>
      <c r="D40" s="168">
        <v>25616</v>
      </c>
      <c r="E40" s="168">
        <v>6</v>
      </c>
      <c r="F40" s="169">
        <v>2.3428348299999999E-2</v>
      </c>
      <c r="G40" s="168">
        <v>8</v>
      </c>
      <c r="H40" s="168">
        <v>-2</v>
      </c>
      <c r="I40" s="169">
        <v>-20</v>
      </c>
      <c r="J40" s="168">
        <v>51</v>
      </c>
      <c r="K40" s="168">
        <v>-1</v>
      </c>
      <c r="L40" s="170">
        <v>-1.9230769231</v>
      </c>
    </row>
    <row r="41" spans="1:12" ht="12.75" customHeight="1">
      <c r="A41" s="387"/>
      <c r="B41" s="388" t="s">
        <v>120</v>
      </c>
      <c r="C41" s="388"/>
      <c r="D41" s="168">
        <v>1351</v>
      </c>
      <c r="E41" s="168">
        <v>15</v>
      </c>
      <c r="F41" s="169">
        <v>1.122754491</v>
      </c>
      <c r="G41" s="172"/>
      <c r="H41" s="172"/>
      <c r="I41" s="172"/>
      <c r="J41" s="168">
        <v>5</v>
      </c>
      <c r="K41" s="168">
        <v>3</v>
      </c>
      <c r="L41" s="170">
        <v>150</v>
      </c>
    </row>
    <row r="42" spans="1:12" ht="12.75" customHeight="1">
      <c r="A42" s="387"/>
      <c r="B42" s="388" t="s">
        <v>119</v>
      </c>
      <c r="C42" s="388"/>
      <c r="D42" s="168">
        <v>12478</v>
      </c>
      <c r="E42" s="168">
        <v>34</v>
      </c>
      <c r="F42" s="169">
        <v>0.27322404369999997</v>
      </c>
      <c r="G42" s="168">
        <v>28</v>
      </c>
      <c r="H42" s="168">
        <v>-7</v>
      </c>
      <c r="I42" s="169">
        <v>-20</v>
      </c>
      <c r="J42" s="168">
        <v>744</v>
      </c>
      <c r="K42" s="168">
        <v>186</v>
      </c>
      <c r="L42" s="170">
        <v>33.333333333299997</v>
      </c>
    </row>
    <row r="43" spans="1:12" ht="12.75" customHeight="1">
      <c r="A43" s="387"/>
      <c r="B43" s="388" t="s">
        <v>118</v>
      </c>
      <c r="C43" s="388"/>
      <c r="D43" s="168">
        <v>1245</v>
      </c>
      <c r="E43" s="168">
        <v>-1</v>
      </c>
      <c r="F43" s="169">
        <v>-8.0256821800000003E-2</v>
      </c>
      <c r="G43" s="172"/>
      <c r="H43" s="172"/>
      <c r="I43" s="172"/>
      <c r="J43" s="172"/>
      <c r="K43" s="172"/>
      <c r="L43" s="171"/>
    </row>
    <row r="44" spans="1:12" ht="12.75" customHeight="1">
      <c r="A44" s="387" t="s">
        <v>163</v>
      </c>
      <c r="B44" s="388" t="s">
        <v>159</v>
      </c>
      <c r="C44" s="388"/>
      <c r="D44" s="168">
        <v>198100</v>
      </c>
      <c r="E44" s="168">
        <v>3119</v>
      </c>
      <c r="F44" s="169">
        <v>1.5996430421000001</v>
      </c>
      <c r="G44" s="168">
        <v>6955</v>
      </c>
      <c r="H44" s="168">
        <v>1560</v>
      </c>
      <c r="I44" s="169">
        <v>28.915662650600002</v>
      </c>
      <c r="J44" s="168">
        <v>1317</v>
      </c>
      <c r="K44" s="168">
        <v>428</v>
      </c>
      <c r="L44" s="170">
        <v>48.143982002199998</v>
      </c>
    </row>
    <row r="45" spans="1:12" ht="12.75" customHeight="1">
      <c r="A45" s="387"/>
      <c r="B45" s="388" t="s">
        <v>123</v>
      </c>
      <c r="C45" s="388"/>
      <c r="D45" s="168">
        <v>67678</v>
      </c>
      <c r="E45" s="168">
        <v>1498</v>
      </c>
      <c r="F45" s="169">
        <v>2.2635237232000001</v>
      </c>
      <c r="G45" s="168">
        <v>3931</v>
      </c>
      <c r="H45" s="168">
        <v>990</v>
      </c>
      <c r="I45" s="169">
        <v>33.662019721199997</v>
      </c>
      <c r="J45" s="168">
        <v>461</v>
      </c>
      <c r="K45" s="168">
        <v>175</v>
      </c>
      <c r="L45" s="170">
        <v>61.188811188800003</v>
      </c>
    </row>
    <row r="46" spans="1:12" ht="12.75" customHeight="1">
      <c r="A46" s="387"/>
      <c r="B46" s="388" t="s">
        <v>122</v>
      </c>
      <c r="C46" s="388"/>
      <c r="D46" s="168">
        <v>55311</v>
      </c>
      <c r="E46" s="168">
        <v>1203</v>
      </c>
      <c r="F46" s="169">
        <v>2.2233311155000002</v>
      </c>
      <c r="G46" s="168">
        <v>1038</v>
      </c>
      <c r="H46" s="168">
        <v>156</v>
      </c>
      <c r="I46" s="169">
        <v>17.687074829899998</v>
      </c>
      <c r="J46" s="168">
        <v>373</v>
      </c>
      <c r="K46" s="168">
        <v>73</v>
      </c>
      <c r="L46" s="170">
        <v>24.333333333300001</v>
      </c>
    </row>
    <row r="47" spans="1:12" ht="12.75" customHeight="1">
      <c r="A47" s="387"/>
      <c r="B47" s="388" t="s">
        <v>121</v>
      </c>
      <c r="C47" s="388"/>
      <c r="D47" s="168">
        <v>46925</v>
      </c>
      <c r="E47" s="168">
        <v>-288</v>
      </c>
      <c r="F47" s="169">
        <v>-0.61000148259999998</v>
      </c>
      <c r="G47" s="168">
        <v>458</v>
      </c>
      <c r="H47" s="168">
        <v>58</v>
      </c>
      <c r="I47" s="169">
        <v>14.5</v>
      </c>
      <c r="J47" s="168">
        <v>117</v>
      </c>
      <c r="K47" s="168">
        <v>25</v>
      </c>
      <c r="L47" s="170">
        <v>27.173913043500001</v>
      </c>
    </row>
    <row r="48" spans="1:12" ht="12.75" customHeight="1">
      <c r="A48" s="387"/>
      <c r="B48" s="388" t="s">
        <v>120</v>
      </c>
      <c r="C48" s="388"/>
      <c r="D48" s="168">
        <v>3581</v>
      </c>
      <c r="E48" s="168">
        <v>62</v>
      </c>
      <c r="F48" s="169">
        <v>1.7618641660000001</v>
      </c>
      <c r="G48" s="168">
        <v>35</v>
      </c>
      <c r="H48" s="168">
        <v>11</v>
      </c>
      <c r="I48" s="169">
        <v>45.833333333299997</v>
      </c>
      <c r="J48" s="168">
        <v>8</v>
      </c>
      <c r="K48" s="168">
        <v>1</v>
      </c>
      <c r="L48" s="170">
        <v>14.285714285699999</v>
      </c>
    </row>
    <row r="49" spans="1:12" ht="12.75" customHeight="1">
      <c r="A49" s="387"/>
      <c r="B49" s="388" t="s">
        <v>119</v>
      </c>
      <c r="C49" s="388"/>
      <c r="D49" s="168">
        <v>22893</v>
      </c>
      <c r="E49" s="168">
        <v>655</v>
      </c>
      <c r="F49" s="169">
        <v>2.9454087597999998</v>
      </c>
      <c r="G49" s="168">
        <v>1491</v>
      </c>
      <c r="H49" s="168">
        <v>343</v>
      </c>
      <c r="I49" s="169">
        <v>29.878048780499999</v>
      </c>
      <c r="J49" s="168">
        <v>358</v>
      </c>
      <c r="K49" s="168">
        <v>154</v>
      </c>
      <c r="L49" s="170">
        <v>75.490196078400004</v>
      </c>
    </row>
    <row r="50" spans="1:12" ht="12.75" customHeight="1">
      <c r="A50" s="387"/>
      <c r="B50" s="388" t="s">
        <v>118</v>
      </c>
      <c r="C50" s="388"/>
      <c r="D50" s="168">
        <v>1712</v>
      </c>
      <c r="E50" s="168">
        <v>-11</v>
      </c>
      <c r="F50" s="169">
        <v>-0.6384213581</v>
      </c>
      <c r="G50" s="168" t="s">
        <v>409</v>
      </c>
      <c r="H50" s="168">
        <v>2</v>
      </c>
      <c r="I50" s="172"/>
      <c r="J50" s="172"/>
      <c r="K50" s="172"/>
      <c r="L50" s="171"/>
    </row>
    <row r="51" spans="1:12" ht="12.75" customHeight="1">
      <c r="A51" s="387" t="s">
        <v>394</v>
      </c>
      <c r="B51" s="388" t="s">
        <v>159</v>
      </c>
      <c r="C51" s="388"/>
      <c r="D51" s="168">
        <v>116510</v>
      </c>
      <c r="E51" s="168">
        <v>1803</v>
      </c>
      <c r="F51" s="169">
        <v>1.5718308385999999</v>
      </c>
      <c r="G51" s="168">
        <v>547</v>
      </c>
      <c r="H51" s="168">
        <v>142</v>
      </c>
      <c r="I51" s="169">
        <v>35.061728395099998</v>
      </c>
      <c r="J51" s="168">
        <v>437</v>
      </c>
      <c r="K51" s="168">
        <v>122</v>
      </c>
      <c r="L51" s="170">
        <v>38.730158730200003</v>
      </c>
    </row>
    <row r="52" spans="1:12" ht="12.75" customHeight="1">
      <c r="A52" s="387"/>
      <c r="B52" s="388" t="s">
        <v>123</v>
      </c>
      <c r="C52" s="388"/>
      <c r="D52" s="168">
        <v>32308</v>
      </c>
      <c r="E52" s="168">
        <v>240</v>
      </c>
      <c r="F52" s="169">
        <v>0.74840962950000001</v>
      </c>
      <c r="G52" s="168">
        <v>177</v>
      </c>
      <c r="H52" s="168">
        <v>42</v>
      </c>
      <c r="I52" s="169">
        <v>31.111111111100001</v>
      </c>
      <c r="J52" s="168">
        <v>146</v>
      </c>
      <c r="K52" s="168">
        <v>29</v>
      </c>
      <c r="L52" s="170">
        <v>24.7863247863</v>
      </c>
    </row>
    <row r="53" spans="1:12" ht="12.75" customHeight="1">
      <c r="A53" s="387"/>
      <c r="B53" s="388" t="s">
        <v>122</v>
      </c>
      <c r="C53" s="388"/>
      <c r="D53" s="168">
        <v>29735</v>
      </c>
      <c r="E53" s="168">
        <v>936</v>
      </c>
      <c r="F53" s="169">
        <v>3.2501128510999999</v>
      </c>
      <c r="G53" s="168">
        <v>55</v>
      </c>
      <c r="H53" s="168">
        <v>6</v>
      </c>
      <c r="I53" s="169">
        <v>12.244897959199999</v>
      </c>
      <c r="J53" s="168">
        <v>80</v>
      </c>
      <c r="K53" s="168">
        <v>8</v>
      </c>
      <c r="L53" s="170">
        <v>11.1111111111</v>
      </c>
    </row>
    <row r="54" spans="1:12" ht="12.75" customHeight="1">
      <c r="A54" s="387"/>
      <c r="B54" s="388" t="s">
        <v>121</v>
      </c>
      <c r="C54" s="388"/>
      <c r="D54" s="168">
        <v>36156</v>
      </c>
      <c r="E54" s="168">
        <v>-248</v>
      </c>
      <c r="F54" s="169">
        <v>-0.68124381940000001</v>
      </c>
      <c r="G54" s="168" t="s">
        <v>409</v>
      </c>
      <c r="H54" s="168">
        <v>2</v>
      </c>
      <c r="I54" s="169">
        <v>9.0909090909000003</v>
      </c>
      <c r="J54" s="168" t="s">
        <v>409</v>
      </c>
      <c r="K54" s="168">
        <v>3</v>
      </c>
      <c r="L54" s="170">
        <v>10.344827586199999</v>
      </c>
    </row>
    <row r="55" spans="1:12" ht="12.75" customHeight="1">
      <c r="A55" s="387"/>
      <c r="B55" s="388" t="s">
        <v>120</v>
      </c>
      <c r="C55" s="388"/>
      <c r="D55" s="168">
        <v>3236</v>
      </c>
      <c r="E55" s="168">
        <v>96</v>
      </c>
      <c r="F55" s="169">
        <v>3.0573248408000002</v>
      </c>
      <c r="G55" s="168" t="s">
        <v>409</v>
      </c>
      <c r="H55" s="168">
        <v>0</v>
      </c>
      <c r="I55" s="169">
        <v>0</v>
      </c>
      <c r="J55" s="168" t="s">
        <v>409</v>
      </c>
      <c r="K55" s="168">
        <v>-1</v>
      </c>
      <c r="L55" s="170">
        <v>-25</v>
      </c>
    </row>
    <row r="56" spans="1:12" ht="12.75" customHeight="1">
      <c r="A56" s="387"/>
      <c r="B56" s="388" t="s">
        <v>119</v>
      </c>
      <c r="C56" s="388"/>
      <c r="D56" s="168">
        <v>14527</v>
      </c>
      <c r="E56" s="168">
        <v>773</v>
      </c>
      <c r="F56" s="169">
        <v>5.6201832194000003</v>
      </c>
      <c r="G56" s="168">
        <v>290</v>
      </c>
      <c r="H56" s="168">
        <v>92</v>
      </c>
      <c r="I56" s="169">
        <v>46.464646464600001</v>
      </c>
      <c r="J56" s="168">
        <v>176</v>
      </c>
      <c r="K56" s="168">
        <v>83</v>
      </c>
      <c r="L56" s="170">
        <v>89.247311827999994</v>
      </c>
    </row>
    <row r="57" spans="1:12" ht="12.75" customHeight="1">
      <c r="A57" s="387"/>
      <c r="B57" s="388" t="s">
        <v>118</v>
      </c>
      <c r="C57" s="388"/>
      <c r="D57" s="168">
        <v>548</v>
      </c>
      <c r="E57" s="168">
        <v>6</v>
      </c>
      <c r="F57" s="169">
        <v>1.1070110701</v>
      </c>
      <c r="G57" s="172"/>
      <c r="H57" s="172"/>
      <c r="I57" s="172"/>
      <c r="J57" s="172"/>
      <c r="K57" s="172"/>
      <c r="L57" s="171"/>
    </row>
    <row r="58" spans="1:12" ht="12.75" customHeight="1">
      <c r="A58" s="387" t="s">
        <v>395</v>
      </c>
      <c r="B58" s="388" t="s">
        <v>159</v>
      </c>
      <c r="C58" s="388"/>
      <c r="D58" s="168">
        <v>264160</v>
      </c>
      <c r="E58" s="168">
        <v>7980</v>
      </c>
      <c r="F58" s="169">
        <v>3.1149972675000002</v>
      </c>
      <c r="G58" s="168">
        <v>2069</v>
      </c>
      <c r="H58" s="168">
        <v>210</v>
      </c>
      <c r="I58" s="169">
        <v>11.296395911799999</v>
      </c>
      <c r="J58" s="168">
        <v>1217</v>
      </c>
      <c r="K58" s="168">
        <v>251</v>
      </c>
      <c r="L58" s="170">
        <v>25.983436853000001</v>
      </c>
    </row>
    <row r="59" spans="1:12" ht="12.75" customHeight="1">
      <c r="A59" s="387"/>
      <c r="B59" s="388" t="s">
        <v>123</v>
      </c>
      <c r="C59" s="388"/>
      <c r="D59" s="168">
        <v>59891</v>
      </c>
      <c r="E59" s="168">
        <v>1128</v>
      </c>
      <c r="F59" s="169">
        <v>1.9195752428999999</v>
      </c>
      <c r="G59" s="168">
        <v>621</v>
      </c>
      <c r="H59" s="168">
        <v>31</v>
      </c>
      <c r="I59" s="169">
        <v>5.2542372880999997</v>
      </c>
      <c r="J59" s="168">
        <v>193</v>
      </c>
      <c r="K59" s="168">
        <v>39</v>
      </c>
      <c r="L59" s="170">
        <v>25.324675324699999</v>
      </c>
    </row>
    <row r="60" spans="1:12" ht="12.75" customHeight="1">
      <c r="A60" s="387"/>
      <c r="B60" s="388" t="s">
        <v>122</v>
      </c>
      <c r="C60" s="388"/>
      <c r="D60" s="168">
        <v>71434</v>
      </c>
      <c r="E60" s="168">
        <v>2978</v>
      </c>
      <c r="F60" s="169">
        <v>4.3502395699000003</v>
      </c>
      <c r="G60" s="168">
        <v>330</v>
      </c>
      <c r="H60" s="168">
        <v>79</v>
      </c>
      <c r="I60" s="169">
        <v>31.4741035857</v>
      </c>
      <c r="J60" s="168">
        <v>528</v>
      </c>
      <c r="K60" s="168">
        <v>97</v>
      </c>
      <c r="L60" s="170">
        <v>22.505800464</v>
      </c>
    </row>
    <row r="61" spans="1:12" ht="12.75" customHeight="1">
      <c r="A61" s="387"/>
      <c r="B61" s="388" t="s">
        <v>121</v>
      </c>
      <c r="C61" s="388"/>
      <c r="D61" s="168">
        <v>90493</v>
      </c>
      <c r="E61" s="168">
        <v>2454</v>
      </c>
      <c r="F61" s="169">
        <v>2.7874010382000001</v>
      </c>
      <c r="G61" s="168">
        <v>178</v>
      </c>
      <c r="H61" s="168">
        <v>19</v>
      </c>
      <c r="I61" s="169">
        <v>11.9496855346</v>
      </c>
      <c r="J61" s="168">
        <v>112</v>
      </c>
      <c r="K61" s="168">
        <v>14</v>
      </c>
      <c r="L61" s="170">
        <v>14.285714285699999</v>
      </c>
    </row>
    <row r="62" spans="1:12" ht="12.75" customHeight="1">
      <c r="A62" s="387"/>
      <c r="B62" s="388" t="s">
        <v>120</v>
      </c>
      <c r="C62" s="388"/>
      <c r="D62" s="168">
        <v>13701</v>
      </c>
      <c r="E62" s="168">
        <v>858</v>
      </c>
      <c r="F62" s="169">
        <v>6.6806820835999998</v>
      </c>
      <c r="G62" s="168">
        <v>49</v>
      </c>
      <c r="H62" s="168">
        <v>5</v>
      </c>
      <c r="I62" s="169">
        <v>11.3636363636</v>
      </c>
      <c r="J62" s="168">
        <v>30</v>
      </c>
      <c r="K62" s="168">
        <v>4</v>
      </c>
      <c r="L62" s="170">
        <v>15.3846153846</v>
      </c>
    </row>
    <row r="63" spans="1:12" ht="12.75" customHeight="1">
      <c r="A63" s="387"/>
      <c r="B63" s="388" t="s">
        <v>119</v>
      </c>
      <c r="C63" s="388"/>
      <c r="D63" s="168">
        <v>27330</v>
      </c>
      <c r="E63" s="168">
        <v>535</v>
      </c>
      <c r="F63" s="169">
        <v>1.9966411643999999</v>
      </c>
      <c r="G63" s="168">
        <v>891</v>
      </c>
      <c r="H63" s="168">
        <v>76</v>
      </c>
      <c r="I63" s="169">
        <v>9.3251533741999992</v>
      </c>
      <c r="J63" s="168">
        <v>354</v>
      </c>
      <c r="K63" s="168">
        <v>97</v>
      </c>
      <c r="L63" s="170">
        <v>37.743190661500002</v>
      </c>
    </row>
    <row r="64" spans="1:12" ht="12.75" customHeight="1">
      <c r="A64" s="387"/>
      <c r="B64" s="388" t="s">
        <v>118</v>
      </c>
      <c r="C64" s="388"/>
      <c r="D64" s="168">
        <v>1311</v>
      </c>
      <c r="E64" s="168">
        <v>27</v>
      </c>
      <c r="F64" s="169">
        <v>2.1028037383</v>
      </c>
      <c r="G64" s="172"/>
      <c r="H64" s="172"/>
      <c r="I64" s="172"/>
      <c r="J64" s="172"/>
      <c r="K64" s="172"/>
      <c r="L64" s="171"/>
    </row>
    <row r="65" spans="1:12" ht="12.75" customHeight="1">
      <c r="A65" s="387" t="s">
        <v>396</v>
      </c>
      <c r="B65" s="388" t="s">
        <v>159</v>
      </c>
      <c r="C65" s="388"/>
      <c r="D65" s="168">
        <v>266819</v>
      </c>
      <c r="E65" s="168">
        <v>6831</v>
      </c>
      <c r="F65" s="169">
        <v>2.6274289582999999</v>
      </c>
      <c r="G65" s="168">
        <v>2088</v>
      </c>
      <c r="H65" s="168">
        <v>336</v>
      </c>
      <c r="I65" s="169">
        <v>19.178082191800002</v>
      </c>
      <c r="J65" s="168">
        <v>211</v>
      </c>
      <c r="K65" s="168">
        <v>34</v>
      </c>
      <c r="L65" s="170">
        <v>19.209039548</v>
      </c>
    </row>
    <row r="66" spans="1:12" ht="12.75" customHeight="1">
      <c r="A66" s="387"/>
      <c r="B66" s="388" t="s">
        <v>123</v>
      </c>
      <c r="C66" s="388"/>
      <c r="D66" s="168">
        <v>59606</v>
      </c>
      <c r="E66" s="168">
        <v>968</v>
      </c>
      <c r="F66" s="169">
        <v>1.6508066442</v>
      </c>
      <c r="G66" s="168">
        <v>923</v>
      </c>
      <c r="H66" s="168">
        <v>8</v>
      </c>
      <c r="I66" s="169">
        <v>0.87431693990000003</v>
      </c>
      <c r="J66" s="168">
        <v>40</v>
      </c>
      <c r="K66" s="168">
        <v>16</v>
      </c>
      <c r="L66" s="170">
        <v>66.666666666699996</v>
      </c>
    </row>
    <row r="67" spans="1:12" ht="12.75" customHeight="1">
      <c r="A67" s="387"/>
      <c r="B67" s="388" t="s">
        <v>122</v>
      </c>
      <c r="C67" s="388"/>
      <c r="D67" s="168">
        <v>71032</v>
      </c>
      <c r="E67" s="168">
        <v>2608</v>
      </c>
      <c r="F67" s="169">
        <v>3.8115281188000001</v>
      </c>
      <c r="G67" s="168">
        <v>231</v>
      </c>
      <c r="H67" s="168">
        <v>-4</v>
      </c>
      <c r="I67" s="169">
        <v>-1.7021276595999999</v>
      </c>
      <c r="J67" s="168">
        <v>63</v>
      </c>
      <c r="K67" s="168">
        <v>0</v>
      </c>
      <c r="L67" s="170">
        <v>0</v>
      </c>
    </row>
    <row r="68" spans="1:12" ht="12.75" customHeight="1">
      <c r="A68" s="387"/>
      <c r="B68" s="388" t="s">
        <v>121</v>
      </c>
      <c r="C68" s="388"/>
      <c r="D68" s="168">
        <v>88554</v>
      </c>
      <c r="E68" s="168">
        <v>1986</v>
      </c>
      <c r="F68" s="169">
        <v>2.2941502634000002</v>
      </c>
      <c r="G68" s="168">
        <v>167</v>
      </c>
      <c r="H68" s="168">
        <v>20</v>
      </c>
      <c r="I68" s="169">
        <v>13.6054421769</v>
      </c>
      <c r="J68" s="168">
        <v>34</v>
      </c>
      <c r="K68" s="168">
        <v>6</v>
      </c>
      <c r="L68" s="170">
        <v>21.428571428600002</v>
      </c>
    </row>
    <row r="69" spans="1:12" ht="12.75" customHeight="1">
      <c r="A69" s="387"/>
      <c r="B69" s="388" t="s">
        <v>120</v>
      </c>
      <c r="C69" s="388"/>
      <c r="D69" s="168">
        <v>8462</v>
      </c>
      <c r="E69" s="168">
        <v>476</v>
      </c>
      <c r="F69" s="169">
        <v>5.9604307537999999</v>
      </c>
      <c r="G69" s="168">
        <v>21</v>
      </c>
      <c r="H69" s="168">
        <v>3</v>
      </c>
      <c r="I69" s="169">
        <v>16.666666666699999</v>
      </c>
      <c r="J69" s="168">
        <v>6</v>
      </c>
      <c r="K69" s="168">
        <v>1</v>
      </c>
      <c r="L69" s="170">
        <v>20</v>
      </c>
    </row>
    <row r="70" spans="1:12" ht="12.75" customHeight="1">
      <c r="A70" s="387"/>
      <c r="B70" s="388" t="s">
        <v>119</v>
      </c>
      <c r="C70" s="388"/>
      <c r="D70" s="168">
        <v>38369</v>
      </c>
      <c r="E70" s="168">
        <v>765</v>
      </c>
      <c r="F70" s="169">
        <v>2.034358047</v>
      </c>
      <c r="G70" s="168">
        <v>746</v>
      </c>
      <c r="H70" s="168">
        <v>309</v>
      </c>
      <c r="I70" s="169">
        <v>70.709382151</v>
      </c>
      <c r="J70" s="168">
        <v>68</v>
      </c>
      <c r="K70" s="168">
        <v>11</v>
      </c>
      <c r="L70" s="170">
        <v>19.298245613999999</v>
      </c>
    </row>
    <row r="71" spans="1:12" ht="12.75" customHeight="1">
      <c r="A71" s="387"/>
      <c r="B71" s="388" t="s">
        <v>118</v>
      </c>
      <c r="C71" s="388"/>
      <c r="D71" s="168">
        <v>796</v>
      </c>
      <c r="E71" s="168">
        <v>28</v>
      </c>
      <c r="F71" s="169">
        <v>3.6458333333000001</v>
      </c>
      <c r="G71" s="172"/>
      <c r="H71" s="172"/>
      <c r="I71" s="172"/>
      <c r="J71" s="172"/>
      <c r="K71" s="172"/>
      <c r="L71" s="171"/>
    </row>
    <row r="72" spans="1:12">
      <c r="A72" s="387" t="s">
        <v>397</v>
      </c>
      <c r="B72" s="388" t="s">
        <v>159</v>
      </c>
      <c r="C72" s="388"/>
      <c r="D72" s="168">
        <v>150539</v>
      </c>
      <c r="E72" s="168">
        <v>2837</v>
      </c>
      <c r="F72" s="169">
        <v>1.9207593668</v>
      </c>
      <c r="G72" s="168">
        <v>1409</v>
      </c>
      <c r="H72" s="168">
        <v>243</v>
      </c>
      <c r="I72" s="169">
        <v>20.840480274400001</v>
      </c>
      <c r="J72" s="168">
        <v>136</v>
      </c>
      <c r="K72" s="168">
        <v>16</v>
      </c>
      <c r="L72" s="170">
        <v>13.333333333300001</v>
      </c>
    </row>
    <row r="73" spans="1:12">
      <c r="A73" s="387"/>
      <c r="B73" s="388" t="s">
        <v>123</v>
      </c>
      <c r="C73" s="388"/>
      <c r="D73" s="168">
        <v>43914</v>
      </c>
      <c r="E73" s="168">
        <v>552</v>
      </c>
      <c r="F73" s="169">
        <v>1.2730040127</v>
      </c>
      <c r="G73" s="168">
        <v>814</v>
      </c>
      <c r="H73" s="168">
        <v>80</v>
      </c>
      <c r="I73" s="169">
        <v>10.8991825613</v>
      </c>
      <c r="J73" s="168">
        <v>28</v>
      </c>
      <c r="K73" s="168">
        <v>7</v>
      </c>
      <c r="L73" s="170">
        <v>33.333333333299997</v>
      </c>
    </row>
    <row r="74" spans="1:12">
      <c r="A74" s="387"/>
      <c r="B74" s="388" t="s">
        <v>122</v>
      </c>
      <c r="C74" s="388"/>
      <c r="D74" s="168">
        <v>38493</v>
      </c>
      <c r="E74" s="168">
        <v>1035</v>
      </c>
      <c r="F74" s="169">
        <v>2.7630946660000002</v>
      </c>
      <c r="G74" s="168">
        <v>85</v>
      </c>
      <c r="H74" s="168">
        <v>17</v>
      </c>
      <c r="I74" s="169">
        <v>25</v>
      </c>
      <c r="J74" s="168">
        <v>27</v>
      </c>
      <c r="K74" s="168">
        <v>9</v>
      </c>
      <c r="L74" s="170">
        <v>50</v>
      </c>
    </row>
    <row r="75" spans="1:12">
      <c r="A75" s="387"/>
      <c r="B75" s="388" t="s">
        <v>121</v>
      </c>
      <c r="C75" s="388"/>
      <c r="D75" s="168">
        <v>36166</v>
      </c>
      <c r="E75" s="168">
        <v>96</v>
      </c>
      <c r="F75" s="169">
        <v>0.26614915439999998</v>
      </c>
      <c r="G75" s="168" t="s">
        <v>409</v>
      </c>
      <c r="H75" s="168">
        <v>19</v>
      </c>
      <c r="I75" s="169">
        <v>46.3414634146</v>
      </c>
      <c r="J75" s="168">
        <v>23</v>
      </c>
      <c r="K75" s="168">
        <v>-3</v>
      </c>
      <c r="L75" s="170">
        <v>-11.5384615385</v>
      </c>
    </row>
    <row r="76" spans="1:12">
      <c r="A76" s="387"/>
      <c r="B76" s="388" t="s">
        <v>120</v>
      </c>
      <c r="C76" s="388"/>
      <c r="D76" s="168">
        <v>2536</v>
      </c>
      <c r="E76" s="168">
        <v>70</v>
      </c>
      <c r="F76" s="169">
        <v>2.8386050284</v>
      </c>
      <c r="G76" s="168" t="s">
        <v>409</v>
      </c>
      <c r="H76" s="168">
        <v>-2</v>
      </c>
      <c r="I76" s="169">
        <v>-66.666666666699996</v>
      </c>
      <c r="J76" s="172"/>
      <c r="K76" s="172"/>
      <c r="L76" s="171"/>
    </row>
    <row r="77" spans="1:12">
      <c r="A77" s="387"/>
      <c r="B77" s="388" t="s">
        <v>119</v>
      </c>
      <c r="C77" s="388"/>
      <c r="D77" s="168">
        <v>27672</v>
      </c>
      <c r="E77" s="168">
        <v>1080</v>
      </c>
      <c r="F77" s="169">
        <v>4.0613718411999997</v>
      </c>
      <c r="G77" s="168">
        <v>449</v>
      </c>
      <c r="H77" s="168">
        <v>129</v>
      </c>
      <c r="I77" s="169">
        <v>40.3125</v>
      </c>
      <c r="J77" s="168">
        <v>58</v>
      </c>
      <c r="K77" s="168">
        <v>3</v>
      </c>
      <c r="L77" s="170">
        <v>5.4545454544999998</v>
      </c>
    </row>
    <row r="78" spans="1:12">
      <c r="A78" s="387"/>
      <c r="B78" s="388" t="s">
        <v>118</v>
      </c>
      <c r="C78" s="388"/>
      <c r="D78" s="168">
        <v>1758</v>
      </c>
      <c r="E78" s="168">
        <v>4</v>
      </c>
      <c r="F78" s="169">
        <v>0.228050171</v>
      </c>
      <c r="G78" s="172"/>
      <c r="H78" s="172"/>
      <c r="I78" s="172"/>
      <c r="J78" s="172"/>
      <c r="K78" s="172"/>
      <c r="L78" s="171"/>
    </row>
    <row r="79" spans="1:12">
      <c r="A79" s="387" t="s">
        <v>164</v>
      </c>
      <c r="B79" s="388" t="s">
        <v>159</v>
      </c>
      <c r="C79" s="388"/>
      <c r="D79" s="168">
        <v>78406</v>
      </c>
      <c r="E79" s="168">
        <v>1845</v>
      </c>
      <c r="F79" s="169">
        <v>2.4098431316000002</v>
      </c>
      <c r="G79" s="168">
        <v>330</v>
      </c>
      <c r="H79" s="168">
        <v>107</v>
      </c>
      <c r="I79" s="169">
        <v>47.982062780299998</v>
      </c>
      <c r="J79" s="168">
        <v>1353</v>
      </c>
      <c r="K79" s="168">
        <v>388</v>
      </c>
      <c r="L79" s="170">
        <v>40.207253885999997</v>
      </c>
    </row>
    <row r="80" spans="1:12">
      <c r="A80" s="387"/>
      <c r="B80" s="388" t="s">
        <v>123</v>
      </c>
      <c r="C80" s="388"/>
      <c r="D80" s="168">
        <v>27864</v>
      </c>
      <c r="E80" s="168">
        <v>701</v>
      </c>
      <c r="F80" s="169">
        <v>2.5807164157</v>
      </c>
      <c r="G80" s="168">
        <v>188</v>
      </c>
      <c r="H80" s="168">
        <v>76</v>
      </c>
      <c r="I80" s="169">
        <v>67.857142857100001</v>
      </c>
      <c r="J80" s="168">
        <v>315</v>
      </c>
      <c r="K80" s="168">
        <v>129</v>
      </c>
      <c r="L80" s="170">
        <v>69.354838709700005</v>
      </c>
    </row>
    <row r="81" spans="1:12">
      <c r="A81" s="387"/>
      <c r="B81" s="388" t="s">
        <v>122</v>
      </c>
      <c r="C81" s="388"/>
      <c r="D81" s="168">
        <v>23347</v>
      </c>
      <c r="E81" s="168">
        <v>552</v>
      </c>
      <c r="F81" s="169">
        <v>2.4215836806</v>
      </c>
      <c r="G81" s="168">
        <v>65</v>
      </c>
      <c r="H81" s="168">
        <v>5</v>
      </c>
      <c r="I81" s="169">
        <v>8.3333333333000006</v>
      </c>
      <c r="J81" s="168">
        <v>674</v>
      </c>
      <c r="K81" s="168">
        <v>140</v>
      </c>
      <c r="L81" s="170">
        <v>26.217228464400002</v>
      </c>
    </row>
    <row r="82" spans="1:12">
      <c r="A82" s="387"/>
      <c r="B82" s="388" t="s">
        <v>121</v>
      </c>
      <c r="C82" s="388"/>
      <c r="D82" s="168">
        <v>17607</v>
      </c>
      <c r="E82" s="168">
        <v>210</v>
      </c>
      <c r="F82" s="169">
        <v>1.2071046731999999</v>
      </c>
      <c r="G82" s="168" t="s">
        <v>409</v>
      </c>
      <c r="H82" s="168">
        <v>1</v>
      </c>
      <c r="I82" s="169">
        <v>8.3333333333000006</v>
      </c>
      <c r="J82" s="168">
        <v>77</v>
      </c>
      <c r="K82" s="168">
        <v>20</v>
      </c>
      <c r="L82" s="170">
        <v>35.0877192982</v>
      </c>
    </row>
    <row r="83" spans="1:12">
      <c r="A83" s="387"/>
      <c r="B83" s="388" t="s">
        <v>120</v>
      </c>
      <c r="C83" s="388"/>
      <c r="D83" s="168">
        <v>1230</v>
      </c>
      <c r="E83" s="168">
        <v>87</v>
      </c>
      <c r="F83" s="169">
        <v>7.6115485563999998</v>
      </c>
      <c r="G83" s="168" t="s">
        <v>409</v>
      </c>
      <c r="H83" s="168">
        <v>2</v>
      </c>
      <c r="I83" s="169">
        <v>200</v>
      </c>
      <c r="J83" s="168">
        <v>9</v>
      </c>
      <c r="K83" s="168">
        <v>3</v>
      </c>
      <c r="L83" s="170">
        <v>50</v>
      </c>
    </row>
    <row r="84" spans="1:12">
      <c r="A84" s="387"/>
      <c r="B84" s="388" t="s">
        <v>119</v>
      </c>
      <c r="C84" s="388"/>
      <c r="D84" s="168">
        <v>7960</v>
      </c>
      <c r="E84" s="168">
        <v>298</v>
      </c>
      <c r="F84" s="169">
        <v>3.8893239362999998</v>
      </c>
      <c r="G84" s="168">
        <v>61</v>
      </c>
      <c r="H84" s="168">
        <v>23</v>
      </c>
      <c r="I84" s="169">
        <v>60.526315789500003</v>
      </c>
      <c r="J84" s="168">
        <v>278</v>
      </c>
      <c r="K84" s="168">
        <v>96</v>
      </c>
      <c r="L84" s="170">
        <v>52.747252747300003</v>
      </c>
    </row>
    <row r="85" spans="1:12">
      <c r="A85" s="387"/>
      <c r="B85" s="388" t="s">
        <v>118</v>
      </c>
      <c r="C85" s="388"/>
      <c r="D85" s="168">
        <v>398</v>
      </c>
      <c r="E85" s="168">
        <v>-3</v>
      </c>
      <c r="F85" s="169">
        <v>-0.7481296758</v>
      </c>
      <c r="G85" s="172"/>
      <c r="H85" s="172"/>
      <c r="I85" s="172"/>
      <c r="J85" s="172"/>
      <c r="K85" s="172"/>
      <c r="L85" s="171"/>
    </row>
    <row r="86" spans="1:12">
      <c r="A86" s="387" t="s">
        <v>165</v>
      </c>
      <c r="B86" s="388" t="s">
        <v>159</v>
      </c>
      <c r="C86" s="388"/>
      <c r="D86" s="168">
        <v>81268</v>
      </c>
      <c r="E86" s="168">
        <v>1319</v>
      </c>
      <c r="F86" s="169">
        <v>1.6498017486000001</v>
      </c>
      <c r="G86" s="168">
        <v>257</v>
      </c>
      <c r="H86" s="168">
        <v>72</v>
      </c>
      <c r="I86" s="169">
        <v>38.918918918899998</v>
      </c>
      <c r="J86" s="168">
        <v>1473</v>
      </c>
      <c r="K86" s="168">
        <v>262</v>
      </c>
      <c r="L86" s="170">
        <v>21.635012386500001</v>
      </c>
    </row>
    <row r="87" spans="1:12">
      <c r="A87" s="387"/>
      <c r="B87" s="388" t="s">
        <v>123</v>
      </c>
      <c r="C87" s="388"/>
      <c r="D87" s="168">
        <v>28326</v>
      </c>
      <c r="E87" s="168">
        <v>523</v>
      </c>
      <c r="F87" s="169">
        <v>1.8810919685</v>
      </c>
      <c r="G87" s="168">
        <v>167</v>
      </c>
      <c r="H87" s="168">
        <v>48</v>
      </c>
      <c r="I87" s="169">
        <v>40.3361344538</v>
      </c>
      <c r="J87" s="168">
        <v>727</v>
      </c>
      <c r="K87" s="168">
        <v>143</v>
      </c>
      <c r="L87" s="170">
        <v>24.486301369900001</v>
      </c>
    </row>
    <row r="88" spans="1:12">
      <c r="A88" s="387"/>
      <c r="B88" s="388" t="s">
        <v>122</v>
      </c>
      <c r="C88" s="388"/>
      <c r="D88" s="168">
        <v>21133</v>
      </c>
      <c r="E88" s="168">
        <v>451</v>
      </c>
      <c r="F88" s="169">
        <v>2.1806401701999998</v>
      </c>
      <c r="G88" s="168">
        <v>35</v>
      </c>
      <c r="H88" s="168">
        <v>8</v>
      </c>
      <c r="I88" s="169">
        <v>29.6296296296</v>
      </c>
      <c r="J88" s="168">
        <v>244</v>
      </c>
      <c r="K88" s="168">
        <v>26</v>
      </c>
      <c r="L88" s="170">
        <v>11.926605504599999</v>
      </c>
    </row>
    <row r="89" spans="1:12">
      <c r="A89" s="387"/>
      <c r="B89" s="388" t="s">
        <v>121</v>
      </c>
      <c r="C89" s="388"/>
      <c r="D89" s="168">
        <v>19710</v>
      </c>
      <c r="E89" s="168">
        <v>-49</v>
      </c>
      <c r="F89" s="169">
        <v>-0.2479882585</v>
      </c>
      <c r="G89" s="168">
        <v>15</v>
      </c>
      <c r="H89" s="168">
        <v>1</v>
      </c>
      <c r="I89" s="169">
        <v>7.1428571428999996</v>
      </c>
      <c r="J89" s="168">
        <v>39</v>
      </c>
      <c r="K89" s="168">
        <v>0</v>
      </c>
      <c r="L89" s="170">
        <v>0</v>
      </c>
    </row>
    <row r="90" spans="1:12">
      <c r="A90" s="387"/>
      <c r="B90" s="388" t="s">
        <v>120</v>
      </c>
      <c r="C90" s="388"/>
      <c r="D90" s="168">
        <v>1606</v>
      </c>
      <c r="E90" s="168">
        <v>78</v>
      </c>
      <c r="F90" s="169">
        <v>5.1047120419000001</v>
      </c>
      <c r="G90" s="172"/>
      <c r="H90" s="172"/>
      <c r="I90" s="172"/>
      <c r="J90" s="168">
        <v>13</v>
      </c>
      <c r="K90" s="168">
        <v>3</v>
      </c>
      <c r="L90" s="170">
        <v>30</v>
      </c>
    </row>
    <row r="91" spans="1:12">
      <c r="A91" s="387"/>
      <c r="B91" s="388" t="s">
        <v>119</v>
      </c>
      <c r="C91" s="388"/>
      <c r="D91" s="168">
        <v>9770</v>
      </c>
      <c r="E91" s="168">
        <v>292</v>
      </c>
      <c r="F91" s="169">
        <v>3.0808187381000001</v>
      </c>
      <c r="G91" s="168">
        <v>40</v>
      </c>
      <c r="H91" s="168">
        <v>15</v>
      </c>
      <c r="I91" s="169">
        <v>60</v>
      </c>
      <c r="J91" s="168">
        <v>450</v>
      </c>
      <c r="K91" s="168">
        <v>90</v>
      </c>
      <c r="L91" s="170">
        <v>25</v>
      </c>
    </row>
    <row r="92" spans="1:12">
      <c r="A92" s="387"/>
      <c r="B92" s="388" t="s">
        <v>118</v>
      </c>
      <c r="C92" s="388"/>
      <c r="D92" s="168">
        <v>723</v>
      </c>
      <c r="E92" s="168">
        <v>24</v>
      </c>
      <c r="F92" s="169">
        <v>3.4334763948</v>
      </c>
      <c r="G92" s="172"/>
      <c r="H92" s="172"/>
      <c r="I92" s="172"/>
      <c r="J92" s="172"/>
      <c r="K92" s="172"/>
      <c r="L92" s="171"/>
    </row>
    <row r="93" spans="1:12">
      <c r="A93" s="387" t="s">
        <v>398</v>
      </c>
      <c r="B93" s="388" t="s">
        <v>159</v>
      </c>
      <c r="C93" s="388"/>
      <c r="D93" s="168">
        <v>88947</v>
      </c>
      <c r="E93" s="168">
        <v>268</v>
      </c>
      <c r="F93" s="169">
        <v>0.30221360190000002</v>
      </c>
      <c r="G93" s="168">
        <v>840</v>
      </c>
      <c r="H93" s="168">
        <v>-186</v>
      </c>
      <c r="I93" s="169">
        <v>-18.1286549708</v>
      </c>
      <c r="J93" s="168">
        <v>235</v>
      </c>
      <c r="K93" s="168">
        <v>44</v>
      </c>
      <c r="L93" s="170">
        <v>23.036649214699999</v>
      </c>
    </row>
    <row r="94" spans="1:12">
      <c r="A94" s="387"/>
      <c r="B94" s="388" t="s">
        <v>123</v>
      </c>
      <c r="C94" s="388"/>
      <c r="D94" s="168">
        <v>29596</v>
      </c>
      <c r="E94" s="168">
        <v>86</v>
      </c>
      <c r="F94" s="169">
        <v>0.29142663499999999</v>
      </c>
      <c r="G94" s="168">
        <v>433</v>
      </c>
      <c r="H94" s="168">
        <v>-64</v>
      </c>
      <c r="I94" s="169">
        <v>-12.877263581499999</v>
      </c>
      <c r="J94" s="168">
        <v>32</v>
      </c>
      <c r="K94" s="168">
        <v>4</v>
      </c>
      <c r="L94" s="170">
        <v>14.285714285699999</v>
      </c>
    </row>
    <row r="95" spans="1:12">
      <c r="A95" s="387"/>
      <c r="B95" s="388" t="s">
        <v>122</v>
      </c>
      <c r="C95" s="388"/>
      <c r="D95" s="168">
        <v>20896</v>
      </c>
      <c r="E95" s="168">
        <v>456</v>
      </c>
      <c r="F95" s="169">
        <v>2.2309197651999999</v>
      </c>
      <c r="G95" s="168">
        <v>49</v>
      </c>
      <c r="H95" s="168">
        <v>11</v>
      </c>
      <c r="I95" s="169">
        <v>28.947368421099998</v>
      </c>
      <c r="J95" s="168">
        <v>49</v>
      </c>
      <c r="K95" s="168">
        <v>17</v>
      </c>
      <c r="L95" s="170">
        <v>53.125</v>
      </c>
    </row>
    <row r="96" spans="1:12">
      <c r="A96" s="387"/>
      <c r="B96" s="388" t="s">
        <v>121</v>
      </c>
      <c r="C96" s="388"/>
      <c r="D96" s="168">
        <v>22110</v>
      </c>
      <c r="E96" s="168">
        <v>-79</v>
      </c>
      <c r="F96" s="169">
        <v>-0.3560322682</v>
      </c>
      <c r="G96" s="168">
        <v>29</v>
      </c>
      <c r="H96" s="168">
        <v>0</v>
      </c>
      <c r="I96" s="169">
        <v>0</v>
      </c>
      <c r="J96" s="168">
        <v>6</v>
      </c>
      <c r="K96" s="168">
        <v>0</v>
      </c>
      <c r="L96" s="170">
        <v>0</v>
      </c>
    </row>
    <row r="97" spans="1:12">
      <c r="A97" s="387"/>
      <c r="B97" s="388" t="s">
        <v>120</v>
      </c>
      <c r="C97" s="388"/>
      <c r="D97" s="168">
        <v>2231</v>
      </c>
      <c r="E97" s="168">
        <v>40</v>
      </c>
      <c r="F97" s="169">
        <v>1.8256503879999999</v>
      </c>
      <c r="G97" s="168">
        <v>5</v>
      </c>
      <c r="H97" s="168">
        <v>3</v>
      </c>
      <c r="I97" s="169">
        <v>150</v>
      </c>
      <c r="J97" s="172"/>
      <c r="K97" s="172"/>
      <c r="L97" s="171"/>
    </row>
    <row r="98" spans="1:12">
      <c r="A98" s="387"/>
      <c r="B98" s="388" t="s">
        <v>119</v>
      </c>
      <c r="C98" s="388"/>
      <c r="D98" s="168">
        <v>13366</v>
      </c>
      <c r="E98" s="168">
        <v>-217</v>
      </c>
      <c r="F98" s="169">
        <v>-1.5975852168</v>
      </c>
      <c r="G98" s="168">
        <v>324</v>
      </c>
      <c r="H98" s="168">
        <v>-136</v>
      </c>
      <c r="I98" s="169">
        <v>-29.565217391299999</v>
      </c>
      <c r="J98" s="168">
        <v>148</v>
      </c>
      <c r="K98" s="168">
        <v>23</v>
      </c>
      <c r="L98" s="170">
        <v>18.399999999999999</v>
      </c>
    </row>
    <row r="99" spans="1:12">
      <c r="A99" s="387"/>
      <c r="B99" s="388" t="s">
        <v>118</v>
      </c>
      <c r="C99" s="388"/>
      <c r="D99" s="168">
        <v>748</v>
      </c>
      <c r="E99" s="168">
        <v>-18</v>
      </c>
      <c r="F99" s="169">
        <v>-2.3498694517000001</v>
      </c>
      <c r="G99" s="172"/>
      <c r="H99" s="172"/>
      <c r="I99" s="172"/>
      <c r="J99" s="172"/>
      <c r="K99" s="172"/>
      <c r="L99" s="171"/>
    </row>
    <row r="100" spans="1:12">
      <c r="A100" s="387" t="s">
        <v>166</v>
      </c>
      <c r="B100" s="388" t="s">
        <v>159</v>
      </c>
      <c r="C100" s="388"/>
      <c r="D100" s="168">
        <v>109739</v>
      </c>
      <c r="E100" s="168">
        <v>-345</v>
      </c>
      <c r="F100" s="169">
        <v>-0.31339704229999998</v>
      </c>
      <c r="G100" s="168">
        <v>512</v>
      </c>
      <c r="H100" s="168">
        <v>125</v>
      </c>
      <c r="I100" s="169">
        <v>32.299741602099999</v>
      </c>
      <c r="J100" s="168">
        <v>426</v>
      </c>
      <c r="K100" s="168">
        <v>101</v>
      </c>
      <c r="L100" s="170">
        <v>31.076923076900002</v>
      </c>
    </row>
    <row r="101" spans="1:12">
      <c r="A101" s="387"/>
      <c r="B101" s="388" t="s">
        <v>123</v>
      </c>
      <c r="C101" s="388"/>
      <c r="D101" s="168">
        <v>39245</v>
      </c>
      <c r="E101" s="168">
        <v>-461</v>
      </c>
      <c r="F101" s="169">
        <v>-1.1610335969000001</v>
      </c>
      <c r="G101" s="168">
        <v>282</v>
      </c>
      <c r="H101" s="168">
        <v>58</v>
      </c>
      <c r="I101" s="169">
        <v>25.892857142899999</v>
      </c>
      <c r="J101" s="168">
        <v>107</v>
      </c>
      <c r="K101" s="168">
        <v>20</v>
      </c>
      <c r="L101" s="170">
        <v>22.9885057471</v>
      </c>
    </row>
    <row r="102" spans="1:12">
      <c r="A102" s="387"/>
      <c r="B102" s="388" t="s">
        <v>122</v>
      </c>
      <c r="C102" s="388"/>
      <c r="D102" s="168">
        <v>25826</v>
      </c>
      <c r="E102" s="168">
        <v>446</v>
      </c>
      <c r="F102" s="169">
        <v>1.7572892040999999</v>
      </c>
      <c r="G102" s="168">
        <v>46</v>
      </c>
      <c r="H102" s="168">
        <v>18</v>
      </c>
      <c r="I102" s="169">
        <v>64.285714285699996</v>
      </c>
      <c r="J102" s="168">
        <v>91</v>
      </c>
      <c r="K102" s="168">
        <v>12</v>
      </c>
      <c r="L102" s="170">
        <v>15.189873417699999</v>
      </c>
    </row>
    <row r="103" spans="1:12">
      <c r="A103" s="387"/>
      <c r="B103" s="388" t="s">
        <v>121</v>
      </c>
      <c r="C103" s="388"/>
      <c r="D103" s="168">
        <v>27396</v>
      </c>
      <c r="E103" s="168">
        <v>-292</v>
      </c>
      <c r="F103" s="169">
        <v>-1.0546084947000001</v>
      </c>
      <c r="G103" s="168">
        <v>31</v>
      </c>
      <c r="H103" s="168">
        <v>6</v>
      </c>
      <c r="I103" s="169">
        <v>24</v>
      </c>
      <c r="J103" s="168">
        <v>14</v>
      </c>
      <c r="K103" s="168">
        <v>-7</v>
      </c>
      <c r="L103" s="170">
        <v>-33.333333333299997</v>
      </c>
    </row>
    <row r="104" spans="1:12">
      <c r="A104" s="387"/>
      <c r="B104" s="388" t="s">
        <v>120</v>
      </c>
      <c r="C104" s="388"/>
      <c r="D104" s="168">
        <v>2821</v>
      </c>
      <c r="E104" s="168">
        <v>90</v>
      </c>
      <c r="F104" s="169">
        <v>3.2954961553</v>
      </c>
      <c r="G104" s="168">
        <v>6</v>
      </c>
      <c r="H104" s="168">
        <v>1</v>
      </c>
      <c r="I104" s="169">
        <v>20</v>
      </c>
      <c r="J104" s="168">
        <v>11</v>
      </c>
      <c r="K104" s="168">
        <v>4</v>
      </c>
      <c r="L104" s="170">
        <v>57.142857142899999</v>
      </c>
    </row>
    <row r="105" spans="1:12">
      <c r="A105" s="387"/>
      <c r="B105" s="388" t="s">
        <v>119</v>
      </c>
      <c r="C105" s="388"/>
      <c r="D105" s="168">
        <v>13836</v>
      </c>
      <c r="E105" s="168">
        <v>-157</v>
      </c>
      <c r="F105" s="169">
        <v>-1.1219895661999999</v>
      </c>
      <c r="G105" s="168">
        <v>147</v>
      </c>
      <c r="H105" s="168">
        <v>43</v>
      </c>
      <c r="I105" s="169">
        <v>41.346153846199996</v>
      </c>
      <c r="J105" s="168">
        <v>203</v>
      </c>
      <c r="K105" s="168">
        <v>72</v>
      </c>
      <c r="L105" s="170">
        <v>54.961832061099997</v>
      </c>
    </row>
    <row r="106" spans="1:12">
      <c r="A106" s="387"/>
      <c r="B106" s="388" t="s">
        <v>118</v>
      </c>
      <c r="C106" s="388"/>
      <c r="D106" s="168">
        <v>615</v>
      </c>
      <c r="E106" s="168">
        <v>29</v>
      </c>
      <c r="F106" s="169">
        <v>4.9488054608000001</v>
      </c>
      <c r="G106" s="172"/>
      <c r="H106" s="168">
        <v>-1</v>
      </c>
      <c r="I106" s="169">
        <v>-100</v>
      </c>
      <c r="J106" s="172"/>
      <c r="K106" s="172"/>
      <c r="L106" s="171"/>
    </row>
    <row r="107" spans="1:12">
      <c r="A107" s="387" t="s">
        <v>399</v>
      </c>
      <c r="B107" s="388" t="s">
        <v>159</v>
      </c>
      <c r="C107" s="388"/>
      <c r="D107" s="168">
        <v>125720</v>
      </c>
      <c r="E107" s="168">
        <v>1907</v>
      </c>
      <c r="F107" s="169">
        <v>1.540225986</v>
      </c>
      <c r="G107" s="168">
        <v>1012</v>
      </c>
      <c r="H107" s="168">
        <v>275</v>
      </c>
      <c r="I107" s="169">
        <v>37.3134328358</v>
      </c>
      <c r="J107" s="168">
        <v>426</v>
      </c>
      <c r="K107" s="168">
        <v>76</v>
      </c>
      <c r="L107" s="170">
        <v>21.714285714300001</v>
      </c>
    </row>
    <row r="108" spans="1:12">
      <c r="A108" s="387"/>
      <c r="B108" s="388" t="s">
        <v>123</v>
      </c>
      <c r="C108" s="388"/>
      <c r="D108" s="168">
        <v>47906</v>
      </c>
      <c r="E108" s="168">
        <v>1103</v>
      </c>
      <c r="F108" s="169">
        <v>2.3566865371999999</v>
      </c>
      <c r="G108" s="168">
        <v>549</v>
      </c>
      <c r="H108" s="168">
        <v>197</v>
      </c>
      <c r="I108" s="169">
        <v>55.965909090899999</v>
      </c>
      <c r="J108" s="168">
        <v>118</v>
      </c>
      <c r="K108" s="168">
        <v>18</v>
      </c>
      <c r="L108" s="170">
        <v>18</v>
      </c>
    </row>
    <row r="109" spans="1:12">
      <c r="A109" s="387"/>
      <c r="B109" s="388" t="s">
        <v>122</v>
      </c>
      <c r="C109" s="388"/>
      <c r="D109" s="168">
        <v>29113</v>
      </c>
      <c r="E109" s="168">
        <v>731</v>
      </c>
      <c r="F109" s="169">
        <v>2.5755760692999998</v>
      </c>
      <c r="G109" s="168">
        <v>51</v>
      </c>
      <c r="H109" s="168">
        <v>-1</v>
      </c>
      <c r="I109" s="169">
        <v>-1.9230769231</v>
      </c>
      <c r="J109" s="168">
        <v>56</v>
      </c>
      <c r="K109" s="168">
        <v>11</v>
      </c>
      <c r="L109" s="170">
        <v>24.444444444399998</v>
      </c>
    </row>
    <row r="110" spans="1:12">
      <c r="A110" s="387"/>
      <c r="B110" s="388" t="s">
        <v>121</v>
      </c>
      <c r="C110" s="388"/>
      <c r="D110" s="168">
        <v>28735</v>
      </c>
      <c r="E110" s="168">
        <v>12</v>
      </c>
      <c r="F110" s="169">
        <v>4.1778365800000002E-2</v>
      </c>
      <c r="G110" s="168">
        <v>30</v>
      </c>
      <c r="H110" s="168">
        <v>5</v>
      </c>
      <c r="I110" s="169">
        <v>20</v>
      </c>
      <c r="J110" s="168" t="s">
        <v>409</v>
      </c>
      <c r="K110" s="168">
        <v>5</v>
      </c>
      <c r="L110" s="170">
        <v>62.5</v>
      </c>
    </row>
    <row r="111" spans="1:12">
      <c r="A111" s="387"/>
      <c r="B111" s="388" t="s">
        <v>120</v>
      </c>
      <c r="C111" s="388"/>
      <c r="D111" s="168">
        <v>2023</v>
      </c>
      <c r="E111" s="168">
        <v>45</v>
      </c>
      <c r="F111" s="169">
        <v>2.2750252781000002</v>
      </c>
      <c r="G111" s="172"/>
      <c r="H111" s="168">
        <v>-1</v>
      </c>
      <c r="I111" s="169">
        <v>-100</v>
      </c>
      <c r="J111" s="168" t="s">
        <v>409</v>
      </c>
      <c r="K111" s="168">
        <v>-2</v>
      </c>
      <c r="L111" s="170">
        <v>-66.666666666699996</v>
      </c>
    </row>
    <row r="112" spans="1:12">
      <c r="A112" s="387"/>
      <c r="B112" s="388" t="s">
        <v>119</v>
      </c>
      <c r="C112" s="388"/>
      <c r="D112" s="168">
        <v>17812</v>
      </c>
      <c r="E112" s="168">
        <v>-51</v>
      </c>
      <c r="F112" s="169">
        <v>-0.28550635390000001</v>
      </c>
      <c r="G112" s="168">
        <v>382</v>
      </c>
      <c r="H112" s="168">
        <v>75</v>
      </c>
      <c r="I112" s="169">
        <v>24.429967426699999</v>
      </c>
      <c r="J112" s="168">
        <v>238</v>
      </c>
      <c r="K112" s="168">
        <v>44</v>
      </c>
      <c r="L112" s="170">
        <v>22.680412371100001</v>
      </c>
    </row>
    <row r="113" spans="1:12">
      <c r="A113" s="387"/>
      <c r="B113" s="388" t="s">
        <v>118</v>
      </c>
      <c r="C113" s="388"/>
      <c r="D113" s="168">
        <v>131</v>
      </c>
      <c r="E113" s="168">
        <v>67</v>
      </c>
      <c r="F113" s="169">
        <v>104.6875</v>
      </c>
      <c r="G113" s="172"/>
      <c r="H113" s="172"/>
      <c r="I113" s="172"/>
      <c r="J113" s="172"/>
      <c r="K113" s="172"/>
      <c r="L113" s="171"/>
    </row>
  </sheetData>
  <mergeCells count="126">
    <mergeCell ref="A107:A113"/>
    <mergeCell ref="B107:C107"/>
    <mergeCell ref="B108:C108"/>
    <mergeCell ref="B109:C109"/>
    <mergeCell ref="B110:C110"/>
    <mergeCell ref="B111:C111"/>
    <mergeCell ref="B112:C112"/>
    <mergeCell ref="B113:C113"/>
    <mergeCell ref="A100:A106"/>
    <mergeCell ref="B100:C100"/>
    <mergeCell ref="B101:C101"/>
    <mergeCell ref="B102:C102"/>
    <mergeCell ref="B103:C103"/>
    <mergeCell ref="B104:C104"/>
    <mergeCell ref="B105:C105"/>
    <mergeCell ref="B106:C106"/>
    <mergeCell ref="A93:A99"/>
    <mergeCell ref="B93:C93"/>
    <mergeCell ref="B94:C94"/>
    <mergeCell ref="B95:C95"/>
    <mergeCell ref="B96:C96"/>
    <mergeCell ref="B97:C97"/>
    <mergeCell ref="B98:C98"/>
    <mergeCell ref="B99:C99"/>
    <mergeCell ref="A86:A92"/>
    <mergeCell ref="B86:C86"/>
    <mergeCell ref="B87:C87"/>
    <mergeCell ref="B88:C88"/>
    <mergeCell ref="B89:C89"/>
    <mergeCell ref="B90:C90"/>
    <mergeCell ref="B91:C91"/>
    <mergeCell ref="B92:C92"/>
    <mergeCell ref="A79:A85"/>
    <mergeCell ref="B79:C79"/>
    <mergeCell ref="B80:C80"/>
    <mergeCell ref="B81:C81"/>
    <mergeCell ref="B82:C82"/>
    <mergeCell ref="B83:C83"/>
    <mergeCell ref="B84:C84"/>
    <mergeCell ref="B85:C85"/>
    <mergeCell ref="A72:A78"/>
    <mergeCell ref="B72:C72"/>
    <mergeCell ref="B73:C73"/>
    <mergeCell ref="B74:C74"/>
    <mergeCell ref="B75:C75"/>
    <mergeCell ref="B76:C76"/>
    <mergeCell ref="B77:C77"/>
    <mergeCell ref="B78:C78"/>
    <mergeCell ref="D6:L6"/>
    <mergeCell ref="A6:A8"/>
    <mergeCell ref="B6:B8"/>
    <mergeCell ref="D7:F7"/>
    <mergeCell ref="G7:I7"/>
    <mergeCell ref="J7:L7"/>
    <mergeCell ref="B22:C22"/>
    <mergeCell ref="B13:C13"/>
    <mergeCell ref="B14:C14"/>
    <mergeCell ref="B15:C15"/>
    <mergeCell ref="A16:A22"/>
    <mergeCell ref="B21:C21"/>
    <mergeCell ref="A9:A15"/>
    <mergeCell ref="B9:C9"/>
    <mergeCell ref="B10:C10"/>
    <mergeCell ref="B11:C11"/>
    <mergeCell ref="B12:C12"/>
    <mergeCell ref="B16:C16"/>
    <mergeCell ref="B17:C17"/>
    <mergeCell ref="B18:C18"/>
    <mergeCell ref="B19:C19"/>
    <mergeCell ref="B20:C20"/>
    <mergeCell ref="A23:A29"/>
    <mergeCell ref="B23:C23"/>
    <mergeCell ref="B24:C24"/>
    <mergeCell ref="B25:C25"/>
    <mergeCell ref="B26:C26"/>
    <mergeCell ref="B27:C27"/>
    <mergeCell ref="B28:C28"/>
    <mergeCell ref="B29:C29"/>
    <mergeCell ref="A30:A36"/>
    <mergeCell ref="B30:C30"/>
    <mergeCell ref="B31:C31"/>
    <mergeCell ref="B32:C32"/>
    <mergeCell ref="B33:C33"/>
    <mergeCell ref="B34:C34"/>
    <mergeCell ref="B35:C35"/>
    <mergeCell ref="B36:C36"/>
    <mergeCell ref="A37:A43"/>
    <mergeCell ref="B37:C37"/>
    <mergeCell ref="B38:C38"/>
    <mergeCell ref="B39:C39"/>
    <mergeCell ref="B40:C40"/>
    <mergeCell ref="B41:C41"/>
    <mergeCell ref="B42:C42"/>
    <mergeCell ref="B43:C43"/>
    <mergeCell ref="A44:A50"/>
    <mergeCell ref="B44:C44"/>
    <mergeCell ref="B45:C45"/>
    <mergeCell ref="B46:C46"/>
    <mergeCell ref="B47:C47"/>
    <mergeCell ref="B48:C48"/>
    <mergeCell ref="B49:C49"/>
    <mergeCell ref="B50:C50"/>
    <mergeCell ref="A65:A71"/>
    <mergeCell ref="B65:C65"/>
    <mergeCell ref="B66:C66"/>
    <mergeCell ref="B67:C67"/>
    <mergeCell ref="B68:C68"/>
    <mergeCell ref="B69:C69"/>
    <mergeCell ref="B70:C70"/>
    <mergeCell ref="B71:C71"/>
    <mergeCell ref="A51:A57"/>
    <mergeCell ref="B51:C51"/>
    <mergeCell ref="B52:C52"/>
    <mergeCell ref="B53:C53"/>
    <mergeCell ref="B54:C54"/>
    <mergeCell ref="B55:C55"/>
    <mergeCell ref="B56:C56"/>
    <mergeCell ref="B57:C57"/>
    <mergeCell ref="A58:A64"/>
    <mergeCell ref="B58:C58"/>
    <mergeCell ref="B59:C59"/>
    <mergeCell ref="B60:C60"/>
    <mergeCell ref="B61:C61"/>
    <mergeCell ref="B62:C62"/>
    <mergeCell ref="B63:C63"/>
    <mergeCell ref="B64:C64"/>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39"/>
  <sheetViews>
    <sheetView workbookViewId="0"/>
  </sheetViews>
  <sheetFormatPr baseColWidth="10" defaultRowHeight="12.75"/>
  <cols>
    <col min="1" max="1" width="5.5" style="110" customWidth="1"/>
    <col min="2" max="2" width="11.125" style="110" customWidth="1"/>
    <col min="3" max="3" width="10.5" style="110" customWidth="1"/>
    <col min="4" max="4" width="8.5" style="110" customWidth="1"/>
    <col min="5" max="5" width="1.5" style="110" customWidth="1"/>
    <col min="6" max="6" width="0.375" style="110" hidden="1" customWidth="1"/>
    <col min="7" max="7" width="24.375" style="110" customWidth="1"/>
    <col min="8" max="8" width="11.125" style="110" customWidth="1"/>
    <col min="9" max="256" width="11" style="110"/>
    <col min="257" max="257" width="5.5" style="110" customWidth="1"/>
    <col min="258" max="258" width="11.125" style="110" customWidth="1"/>
    <col min="259" max="259" width="10.5" style="110" customWidth="1"/>
    <col min="260" max="260" width="8.5" style="110" customWidth="1"/>
    <col min="261" max="261" width="1.5" style="110" customWidth="1"/>
    <col min="262" max="262" width="0" style="110" hidden="1" customWidth="1"/>
    <col min="263" max="263" width="24.375" style="110" customWidth="1"/>
    <col min="264" max="264" width="11.125" style="110" customWidth="1"/>
    <col min="265" max="512" width="11" style="110"/>
    <col min="513" max="513" width="5.5" style="110" customWidth="1"/>
    <col min="514" max="514" width="11.125" style="110" customWidth="1"/>
    <col min="515" max="515" width="10.5" style="110" customWidth="1"/>
    <col min="516" max="516" width="8.5" style="110" customWidth="1"/>
    <col min="517" max="517" width="1.5" style="110" customWidth="1"/>
    <col min="518" max="518" width="0" style="110" hidden="1" customWidth="1"/>
    <col min="519" max="519" width="24.375" style="110" customWidth="1"/>
    <col min="520" max="520" width="11.125" style="110" customWidth="1"/>
    <col min="521" max="768" width="11" style="110"/>
    <col min="769" max="769" width="5.5" style="110" customWidth="1"/>
    <col min="770" max="770" width="11.125" style="110" customWidth="1"/>
    <col min="771" max="771" width="10.5" style="110" customWidth="1"/>
    <col min="772" max="772" width="8.5" style="110" customWidth="1"/>
    <col min="773" max="773" width="1.5" style="110" customWidth="1"/>
    <col min="774" max="774" width="0" style="110" hidden="1" customWidth="1"/>
    <col min="775" max="775" width="24.375" style="110" customWidth="1"/>
    <col min="776" max="776" width="11.125" style="110" customWidth="1"/>
    <col min="777" max="1024" width="11" style="110"/>
    <col min="1025" max="1025" width="5.5" style="110" customWidth="1"/>
    <col min="1026" max="1026" width="11.125" style="110" customWidth="1"/>
    <col min="1027" max="1027" width="10.5" style="110" customWidth="1"/>
    <col min="1028" max="1028" width="8.5" style="110" customWidth="1"/>
    <col min="1029" max="1029" width="1.5" style="110" customWidth="1"/>
    <col min="1030" max="1030" width="0" style="110" hidden="1" customWidth="1"/>
    <col min="1031" max="1031" width="24.375" style="110" customWidth="1"/>
    <col min="1032" max="1032" width="11.125" style="110" customWidth="1"/>
    <col min="1033" max="1280" width="11" style="110"/>
    <col min="1281" max="1281" width="5.5" style="110" customWidth="1"/>
    <col min="1282" max="1282" width="11.125" style="110" customWidth="1"/>
    <col min="1283" max="1283" width="10.5" style="110" customWidth="1"/>
    <col min="1284" max="1284" width="8.5" style="110" customWidth="1"/>
    <col min="1285" max="1285" width="1.5" style="110" customWidth="1"/>
    <col min="1286" max="1286" width="0" style="110" hidden="1" customWidth="1"/>
    <col min="1287" max="1287" width="24.375" style="110" customWidth="1"/>
    <col min="1288" max="1288" width="11.125" style="110" customWidth="1"/>
    <col min="1289" max="1536" width="11" style="110"/>
    <col min="1537" max="1537" width="5.5" style="110" customWidth="1"/>
    <col min="1538" max="1538" width="11.125" style="110" customWidth="1"/>
    <col min="1539" max="1539" width="10.5" style="110" customWidth="1"/>
    <col min="1540" max="1540" width="8.5" style="110" customWidth="1"/>
    <col min="1541" max="1541" width="1.5" style="110" customWidth="1"/>
    <col min="1542" max="1542" width="0" style="110" hidden="1" customWidth="1"/>
    <col min="1543" max="1543" width="24.375" style="110" customWidth="1"/>
    <col min="1544" max="1544" width="11.125" style="110" customWidth="1"/>
    <col min="1545" max="1792" width="11" style="110"/>
    <col min="1793" max="1793" width="5.5" style="110" customWidth="1"/>
    <col min="1794" max="1794" width="11.125" style="110" customWidth="1"/>
    <col min="1795" max="1795" width="10.5" style="110" customWidth="1"/>
    <col min="1796" max="1796" width="8.5" style="110" customWidth="1"/>
    <col min="1797" max="1797" width="1.5" style="110" customWidth="1"/>
    <col min="1798" max="1798" width="0" style="110" hidden="1" customWidth="1"/>
    <col min="1799" max="1799" width="24.375" style="110" customWidth="1"/>
    <col min="1800" max="1800" width="11.125" style="110" customWidth="1"/>
    <col min="1801" max="2048" width="11" style="110"/>
    <col min="2049" max="2049" width="5.5" style="110" customWidth="1"/>
    <col min="2050" max="2050" width="11.125" style="110" customWidth="1"/>
    <col min="2051" max="2051" width="10.5" style="110" customWidth="1"/>
    <col min="2052" max="2052" width="8.5" style="110" customWidth="1"/>
    <col min="2053" max="2053" width="1.5" style="110" customWidth="1"/>
    <col min="2054" max="2054" width="0" style="110" hidden="1" customWidth="1"/>
    <col min="2055" max="2055" width="24.375" style="110" customWidth="1"/>
    <col min="2056" max="2056" width="11.125" style="110" customWidth="1"/>
    <col min="2057" max="2304" width="11" style="110"/>
    <col min="2305" max="2305" width="5.5" style="110" customWidth="1"/>
    <col min="2306" max="2306" width="11.125" style="110" customWidth="1"/>
    <col min="2307" max="2307" width="10.5" style="110" customWidth="1"/>
    <col min="2308" max="2308" width="8.5" style="110" customWidth="1"/>
    <col min="2309" max="2309" width="1.5" style="110" customWidth="1"/>
    <col min="2310" max="2310" width="0" style="110" hidden="1" customWidth="1"/>
    <col min="2311" max="2311" width="24.375" style="110" customWidth="1"/>
    <col min="2312" max="2312" width="11.125" style="110" customWidth="1"/>
    <col min="2313" max="2560" width="11" style="110"/>
    <col min="2561" max="2561" width="5.5" style="110" customWidth="1"/>
    <col min="2562" max="2562" width="11.125" style="110" customWidth="1"/>
    <col min="2563" max="2563" width="10.5" style="110" customWidth="1"/>
    <col min="2564" max="2564" width="8.5" style="110" customWidth="1"/>
    <col min="2565" max="2565" width="1.5" style="110" customWidth="1"/>
    <col min="2566" max="2566" width="0" style="110" hidden="1" customWidth="1"/>
    <col min="2567" max="2567" width="24.375" style="110" customWidth="1"/>
    <col min="2568" max="2568" width="11.125" style="110" customWidth="1"/>
    <col min="2569" max="2816" width="11" style="110"/>
    <col min="2817" max="2817" width="5.5" style="110" customWidth="1"/>
    <col min="2818" max="2818" width="11.125" style="110" customWidth="1"/>
    <col min="2819" max="2819" width="10.5" style="110" customWidth="1"/>
    <col min="2820" max="2820" width="8.5" style="110" customWidth="1"/>
    <col min="2821" max="2821" width="1.5" style="110" customWidth="1"/>
    <col min="2822" max="2822" width="0" style="110" hidden="1" customWidth="1"/>
    <col min="2823" max="2823" width="24.375" style="110" customWidth="1"/>
    <col min="2824" max="2824" width="11.125" style="110" customWidth="1"/>
    <col min="2825" max="3072" width="11" style="110"/>
    <col min="3073" max="3073" width="5.5" style="110" customWidth="1"/>
    <col min="3074" max="3074" width="11.125" style="110" customWidth="1"/>
    <col min="3075" max="3075" width="10.5" style="110" customWidth="1"/>
    <col min="3076" max="3076" width="8.5" style="110" customWidth="1"/>
    <col min="3077" max="3077" width="1.5" style="110" customWidth="1"/>
    <col min="3078" max="3078" width="0" style="110" hidden="1" customWidth="1"/>
    <col min="3079" max="3079" width="24.375" style="110" customWidth="1"/>
    <col min="3080" max="3080" width="11.125" style="110" customWidth="1"/>
    <col min="3081" max="3328" width="11" style="110"/>
    <col min="3329" max="3329" width="5.5" style="110" customWidth="1"/>
    <col min="3330" max="3330" width="11.125" style="110" customWidth="1"/>
    <col min="3331" max="3331" width="10.5" style="110" customWidth="1"/>
    <col min="3332" max="3332" width="8.5" style="110" customWidth="1"/>
    <col min="3333" max="3333" width="1.5" style="110" customWidth="1"/>
    <col min="3334" max="3334" width="0" style="110" hidden="1" customWidth="1"/>
    <col min="3335" max="3335" width="24.375" style="110" customWidth="1"/>
    <col min="3336" max="3336" width="11.125" style="110" customWidth="1"/>
    <col min="3337" max="3584" width="11" style="110"/>
    <col min="3585" max="3585" width="5.5" style="110" customWidth="1"/>
    <col min="3586" max="3586" width="11.125" style="110" customWidth="1"/>
    <col min="3587" max="3587" width="10.5" style="110" customWidth="1"/>
    <col min="3588" max="3588" width="8.5" style="110" customWidth="1"/>
    <col min="3589" max="3589" width="1.5" style="110" customWidth="1"/>
    <col min="3590" max="3590" width="0" style="110" hidden="1" customWidth="1"/>
    <col min="3591" max="3591" width="24.375" style="110" customWidth="1"/>
    <col min="3592" max="3592" width="11.125" style="110" customWidth="1"/>
    <col min="3593" max="3840" width="11" style="110"/>
    <col min="3841" max="3841" width="5.5" style="110" customWidth="1"/>
    <col min="3842" max="3842" width="11.125" style="110" customWidth="1"/>
    <col min="3843" max="3843" width="10.5" style="110" customWidth="1"/>
    <col min="3844" max="3844" width="8.5" style="110" customWidth="1"/>
    <col min="3845" max="3845" width="1.5" style="110" customWidth="1"/>
    <col min="3846" max="3846" width="0" style="110" hidden="1" customWidth="1"/>
    <col min="3847" max="3847" width="24.375" style="110" customWidth="1"/>
    <col min="3848" max="3848" width="11.125" style="110" customWidth="1"/>
    <col min="3849" max="4096" width="11" style="110"/>
    <col min="4097" max="4097" width="5.5" style="110" customWidth="1"/>
    <col min="4098" max="4098" width="11.125" style="110" customWidth="1"/>
    <col min="4099" max="4099" width="10.5" style="110" customWidth="1"/>
    <col min="4100" max="4100" width="8.5" style="110" customWidth="1"/>
    <col min="4101" max="4101" width="1.5" style="110" customWidth="1"/>
    <col min="4102" max="4102" width="0" style="110" hidden="1" customWidth="1"/>
    <col min="4103" max="4103" width="24.375" style="110" customWidth="1"/>
    <col min="4104" max="4104" width="11.125" style="110" customWidth="1"/>
    <col min="4105" max="4352" width="11" style="110"/>
    <col min="4353" max="4353" width="5.5" style="110" customWidth="1"/>
    <col min="4354" max="4354" width="11.125" style="110" customWidth="1"/>
    <col min="4355" max="4355" width="10.5" style="110" customWidth="1"/>
    <col min="4356" max="4356" width="8.5" style="110" customWidth="1"/>
    <col min="4357" max="4357" width="1.5" style="110" customWidth="1"/>
    <col min="4358" max="4358" width="0" style="110" hidden="1" customWidth="1"/>
    <col min="4359" max="4359" width="24.375" style="110" customWidth="1"/>
    <col min="4360" max="4360" width="11.125" style="110" customWidth="1"/>
    <col min="4361" max="4608" width="11" style="110"/>
    <col min="4609" max="4609" width="5.5" style="110" customWidth="1"/>
    <col min="4610" max="4610" width="11.125" style="110" customWidth="1"/>
    <col min="4611" max="4611" width="10.5" style="110" customWidth="1"/>
    <col min="4612" max="4612" width="8.5" style="110" customWidth="1"/>
    <col min="4613" max="4613" width="1.5" style="110" customWidth="1"/>
    <col min="4614" max="4614" width="0" style="110" hidden="1" customWidth="1"/>
    <col min="4615" max="4615" width="24.375" style="110" customWidth="1"/>
    <col min="4616" max="4616" width="11.125" style="110" customWidth="1"/>
    <col min="4617" max="4864" width="11" style="110"/>
    <col min="4865" max="4865" width="5.5" style="110" customWidth="1"/>
    <col min="4866" max="4866" width="11.125" style="110" customWidth="1"/>
    <col min="4867" max="4867" width="10.5" style="110" customWidth="1"/>
    <col min="4868" max="4868" width="8.5" style="110" customWidth="1"/>
    <col min="4869" max="4869" width="1.5" style="110" customWidth="1"/>
    <col min="4870" max="4870" width="0" style="110" hidden="1" customWidth="1"/>
    <col min="4871" max="4871" width="24.375" style="110" customWidth="1"/>
    <col min="4872" max="4872" width="11.125" style="110" customWidth="1"/>
    <col min="4873" max="5120" width="11" style="110"/>
    <col min="5121" max="5121" width="5.5" style="110" customWidth="1"/>
    <col min="5122" max="5122" width="11.125" style="110" customWidth="1"/>
    <col min="5123" max="5123" width="10.5" style="110" customWidth="1"/>
    <col min="5124" max="5124" width="8.5" style="110" customWidth="1"/>
    <col min="5125" max="5125" width="1.5" style="110" customWidth="1"/>
    <col min="5126" max="5126" width="0" style="110" hidden="1" customWidth="1"/>
    <col min="5127" max="5127" width="24.375" style="110" customWidth="1"/>
    <col min="5128" max="5128" width="11.125" style="110" customWidth="1"/>
    <col min="5129" max="5376" width="11" style="110"/>
    <col min="5377" max="5377" width="5.5" style="110" customWidth="1"/>
    <col min="5378" max="5378" width="11.125" style="110" customWidth="1"/>
    <col min="5379" max="5379" width="10.5" style="110" customWidth="1"/>
    <col min="5380" max="5380" width="8.5" style="110" customWidth="1"/>
    <col min="5381" max="5381" width="1.5" style="110" customWidth="1"/>
    <col min="5382" max="5382" width="0" style="110" hidden="1" customWidth="1"/>
    <col min="5383" max="5383" width="24.375" style="110" customWidth="1"/>
    <col min="5384" max="5384" width="11.125" style="110" customWidth="1"/>
    <col min="5385" max="5632" width="11" style="110"/>
    <col min="5633" max="5633" width="5.5" style="110" customWidth="1"/>
    <col min="5634" max="5634" width="11.125" style="110" customWidth="1"/>
    <col min="5635" max="5635" width="10.5" style="110" customWidth="1"/>
    <col min="5636" max="5636" width="8.5" style="110" customWidth="1"/>
    <col min="5637" max="5637" width="1.5" style="110" customWidth="1"/>
    <col min="5638" max="5638" width="0" style="110" hidden="1" customWidth="1"/>
    <col min="5639" max="5639" width="24.375" style="110" customWidth="1"/>
    <col min="5640" max="5640" width="11.125" style="110" customWidth="1"/>
    <col min="5641" max="5888" width="11" style="110"/>
    <col min="5889" max="5889" width="5.5" style="110" customWidth="1"/>
    <col min="5890" max="5890" width="11.125" style="110" customWidth="1"/>
    <col min="5891" max="5891" width="10.5" style="110" customWidth="1"/>
    <col min="5892" max="5892" width="8.5" style="110" customWidth="1"/>
    <col min="5893" max="5893" width="1.5" style="110" customWidth="1"/>
    <col min="5894" max="5894" width="0" style="110" hidden="1" customWidth="1"/>
    <col min="5895" max="5895" width="24.375" style="110" customWidth="1"/>
    <col min="5896" max="5896" width="11.125" style="110" customWidth="1"/>
    <col min="5897" max="6144" width="11" style="110"/>
    <col min="6145" max="6145" width="5.5" style="110" customWidth="1"/>
    <col min="6146" max="6146" width="11.125" style="110" customWidth="1"/>
    <col min="6147" max="6147" width="10.5" style="110" customWidth="1"/>
    <col min="6148" max="6148" width="8.5" style="110" customWidth="1"/>
    <col min="6149" max="6149" width="1.5" style="110" customWidth="1"/>
    <col min="6150" max="6150" width="0" style="110" hidden="1" customWidth="1"/>
    <col min="6151" max="6151" width="24.375" style="110" customWidth="1"/>
    <col min="6152" max="6152" width="11.125" style="110" customWidth="1"/>
    <col min="6153" max="6400" width="11" style="110"/>
    <col min="6401" max="6401" width="5.5" style="110" customWidth="1"/>
    <col min="6402" max="6402" width="11.125" style="110" customWidth="1"/>
    <col min="6403" max="6403" width="10.5" style="110" customWidth="1"/>
    <col min="6404" max="6404" width="8.5" style="110" customWidth="1"/>
    <col min="6405" max="6405" width="1.5" style="110" customWidth="1"/>
    <col min="6406" max="6406" width="0" style="110" hidden="1" customWidth="1"/>
    <col min="6407" max="6407" width="24.375" style="110" customWidth="1"/>
    <col min="6408" max="6408" width="11.125" style="110" customWidth="1"/>
    <col min="6409" max="6656" width="11" style="110"/>
    <col min="6657" max="6657" width="5.5" style="110" customWidth="1"/>
    <col min="6658" max="6658" width="11.125" style="110" customWidth="1"/>
    <col min="6659" max="6659" width="10.5" style="110" customWidth="1"/>
    <col min="6660" max="6660" width="8.5" style="110" customWidth="1"/>
    <col min="6661" max="6661" width="1.5" style="110" customWidth="1"/>
    <col min="6662" max="6662" width="0" style="110" hidden="1" customWidth="1"/>
    <col min="6663" max="6663" width="24.375" style="110" customWidth="1"/>
    <col min="6664" max="6664" width="11.125" style="110" customWidth="1"/>
    <col min="6665" max="6912" width="11" style="110"/>
    <col min="6913" max="6913" width="5.5" style="110" customWidth="1"/>
    <col min="6914" max="6914" width="11.125" style="110" customWidth="1"/>
    <col min="6915" max="6915" width="10.5" style="110" customWidth="1"/>
    <col min="6916" max="6916" width="8.5" style="110" customWidth="1"/>
    <col min="6917" max="6917" width="1.5" style="110" customWidth="1"/>
    <col min="6918" max="6918" width="0" style="110" hidden="1" customWidth="1"/>
    <col min="6919" max="6919" width="24.375" style="110" customWidth="1"/>
    <col min="6920" max="6920" width="11.125" style="110" customWidth="1"/>
    <col min="6921" max="7168" width="11" style="110"/>
    <col min="7169" max="7169" width="5.5" style="110" customWidth="1"/>
    <col min="7170" max="7170" width="11.125" style="110" customWidth="1"/>
    <col min="7171" max="7171" width="10.5" style="110" customWidth="1"/>
    <col min="7172" max="7172" width="8.5" style="110" customWidth="1"/>
    <col min="7173" max="7173" width="1.5" style="110" customWidth="1"/>
    <col min="7174" max="7174" width="0" style="110" hidden="1" customWidth="1"/>
    <col min="7175" max="7175" width="24.375" style="110" customWidth="1"/>
    <col min="7176" max="7176" width="11.125" style="110" customWidth="1"/>
    <col min="7177" max="7424" width="11" style="110"/>
    <col min="7425" max="7425" width="5.5" style="110" customWidth="1"/>
    <col min="7426" max="7426" width="11.125" style="110" customWidth="1"/>
    <col min="7427" max="7427" width="10.5" style="110" customWidth="1"/>
    <col min="7428" max="7428" width="8.5" style="110" customWidth="1"/>
    <col min="7429" max="7429" width="1.5" style="110" customWidth="1"/>
    <col min="7430" max="7430" width="0" style="110" hidden="1" customWidth="1"/>
    <col min="7431" max="7431" width="24.375" style="110" customWidth="1"/>
    <col min="7432" max="7432" width="11.125" style="110" customWidth="1"/>
    <col min="7433" max="7680" width="11" style="110"/>
    <col min="7681" max="7681" width="5.5" style="110" customWidth="1"/>
    <col min="7682" max="7682" width="11.125" style="110" customWidth="1"/>
    <col min="7683" max="7683" width="10.5" style="110" customWidth="1"/>
    <col min="7684" max="7684" width="8.5" style="110" customWidth="1"/>
    <col min="7685" max="7685" width="1.5" style="110" customWidth="1"/>
    <col min="7686" max="7686" width="0" style="110" hidden="1" customWidth="1"/>
    <col min="7687" max="7687" width="24.375" style="110" customWidth="1"/>
    <col min="7688" max="7688" width="11.125" style="110" customWidth="1"/>
    <col min="7689" max="7936" width="11" style="110"/>
    <col min="7937" max="7937" width="5.5" style="110" customWidth="1"/>
    <col min="7938" max="7938" width="11.125" style="110" customWidth="1"/>
    <col min="7939" max="7939" width="10.5" style="110" customWidth="1"/>
    <col min="7940" max="7940" width="8.5" style="110" customWidth="1"/>
    <col min="7941" max="7941" width="1.5" style="110" customWidth="1"/>
    <col min="7942" max="7942" width="0" style="110" hidden="1" customWidth="1"/>
    <col min="7943" max="7943" width="24.375" style="110" customWidth="1"/>
    <col min="7944" max="7944" width="11.125" style="110" customWidth="1"/>
    <col min="7945" max="8192" width="11" style="110"/>
    <col min="8193" max="8193" width="5.5" style="110" customWidth="1"/>
    <col min="8194" max="8194" width="11.125" style="110" customWidth="1"/>
    <col min="8195" max="8195" width="10.5" style="110" customWidth="1"/>
    <col min="8196" max="8196" width="8.5" style="110" customWidth="1"/>
    <col min="8197" max="8197" width="1.5" style="110" customWidth="1"/>
    <col min="8198" max="8198" width="0" style="110" hidden="1" customWidth="1"/>
    <col min="8199" max="8199" width="24.375" style="110" customWidth="1"/>
    <col min="8200" max="8200" width="11.125" style="110" customWidth="1"/>
    <col min="8201" max="8448" width="11" style="110"/>
    <col min="8449" max="8449" width="5.5" style="110" customWidth="1"/>
    <col min="8450" max="8450" width="11.125" style="110" customWidth="1"/>
    <col min="8451" max="8451" width="10.5" style="110" customWidth="1"/>
    <col min="8452" max="8452" width="8.5" style="110" customWidth="1"/>
    <col min="8453" max="8453" width="1.5" style="110" customWidth="1"/>
    <col min="8454" max="8454" width="0" style="110" hidden="1" customWidth="1"/>
    <col min="8455" max="8455" width="24.375" style="110" customWidth="1"/>
    <col min="8456" max="8456" width="11.125" style="110" customWidth="1"/>
    <col min="8457" max="8704" width="11" style="110"/>
    <col min="8705" max="8705" width="5.5" style="110" customWidth="1"/>
    <col min="8706" max="8706" width="11.125" style="110" customWidth="1"/>
    <col min="8707" max="8707" width="10.5" style="110" customWidth="1"/>
    <col min="8708" max="8708" width="8.5" style="110" customWidth="1"/>
    <col min="8709" max="8709" width="1.5" style="110" customWidth="1"/>
    <col min="8710" max="8710" width="0" style="110" hidden="1" customWidth="1"/>
    <col min="8711" max="8711" width="24.375" style="110" customWidth="1"/>
    <col min="8712" max="8712" width="11.125" style="110" customWidth="1"/>
    <col min="8713" max="8960" width="11" style="110"/>
    <col min="8961" max="8961" width="5.5" style="110" customWidth="1"/>
    <col min="8962" max="8962" width="11.125" style="110" customWidth="1"/>
    <col min="8963" max="8963" width="10.5" style="110" customWidth="1"/>
    <col min="8964" max="8964" width="8.5" style="110" customWidth="1"/>
    <col min="8965" max="8965" width="1.5" style="110" customWidth="1"/>
    <col min="8966" max="8966" width="0" style="110" hidden="1" customWidth="1"/>
    <col min="8967" max="8967" width="24.375" style="110" customWidth="1"/>
    <col min="8968" max="8968" width="11.125" style="110" customWidth="1"/>
    <col min="8969" max="9216" width="11" style="110"/>
    <col min="9217" max="9217" width="5.5" style="110" customWidth="1"/>
    <col min="9218" max="9218" width="11.125" style="110" customWidth="1"/>
    <col min="9219" max="9219" width="10.5" style="110" customWidth="1"/>
    <col min="9220" max="9220" width="8.5" style="110" customWidth="1"/>
    <col min="9221" max="9221" width="1.5" style="110" customWidth="1"/>
    <col min="9222" max="9222" width="0" style="110" hidden="1" customWidth="1"/>
    <col min="9223" max="9223" width="24.375" style="110" customWidth="1"/>
    <col min="9224" max="9224" width="11.125" style="110" customWidth="1"/>
    <col min="9225" max="9472" width="11" style="110"/>
    <col min="9473" max="9473" width="5.5" style="110" customWidth="1"/>
    <col min="9474" max="9474" width="11.125" style="110" customWidth="1"/>
    <col min="9475" max="9475" width="10.5" style="110" customWidth="1"/>
    <col min="9476" max="9476" width="8.5" style="110" customWidth="1"/>
    <col min="9477" max="9477" width="1.5" style="110" customWidth="1"/>
    <col min="9478" max="9478" width="0" style="110" hidden="1" customWidth="1"/>
    <col min="9479" max="9479" width="24.375" style="110" customWidth="1"/>
    <col min="9480" max="9480" width="11.125" style="110" customWidth="1"/>
    <col min="9481" max="9728" width="11" style="110"/>
    <col min="9729" max="9729" width="5.5" style="110" customWidth="1"/>
    <col min="9730" max="9730" width="11.125" style="110" customWidth="1"/>
    <col min="9731" max="9731" width="10.5" style="110" customWidth="1"/>
    <col min="9732" max="9732" width="8.5" style="110" customWidth="1"/>
    <col min="9733" max="9733" width="1.5" style="110" customWidth="1"/>
    <col min="9734" max="9734" width="0" style="110" hidden="1" customWidth="1"/>
    <col min="9735" max="9735" width="24.375" style="110" customWidth="1"/>
    <col min="9736" max="9736" width="11.125" style="110" customWidth="1"/>
    <col min="9737" max="9984" width="11" style="110"/>
    <col min="9985" max="9985" width="5.5" style="110" customWidth="1"/>
    <col min="9986" max="9986" width="11.125" style="110" customWidth="1"/>
    <col min="9987" max="9987" width="10.5" style="110" customWidth="1"/>
    <col min="9988" max="9988" width="8.5" style="110" customWidth="1"/>
    <col min="9989" max="9989" width="1.5" style="110" customWidth="1"/>
    <col min="9990" max="9990" width="0" style="110" hidden="1" customWidth="1"/>
    <col min="9991" max="9991" width="24.375" style="110" customWidth="1"/>
    <col min="9992" max="9992" width="11.125" style="110" customWidth="1"/>
    <col min="9993" max="10240" width="11" style="110"/>
    <col min="10241" max="10241" width="5.5" style="110" customWidth="1"/>
    <col min="10242" max="10242" width="11.125" style="110" customWidth="1"/>
    <col min="10243" max="10243" width="10.5" style="110" customWidth="1"/>
    <col min="10244" max="10244" width="8.5" style="110" customWidth="1"/>
    <col min="10245" max="10245" width="1.5" style="110" customWidth="1"/>
    <col min="10246" max="10246" width="0" style="110" hidden="1" customWidth="1"/>
    <col min="10247" max="10247" width="24.375" style="110" customWidth="1"/>
    <col min="10248" max="10248" width="11.125" style="110" customWidth="1"/>
    <col min="10249" max="10496" width="11" style="110"/>
    <col min="10497" max="10497" width="5.5" style="110" customWidth="1"/>
    <col min="10498" max="10498" width="11.125" style="110" customWidth="1"/>
    <col min="10499" max="10499" width="10.5" style="110" customWidth="1"/>
    <col min="10500" max="10500" width="8.5" style="110" customWidth="1"/>
    <col min="10501" max="10501" width="1.5" style="110" customWidth="1"/>
    <col min="10502" max="10502" width="0" style="110" hidden="1" customWidth="1"/>
    <col min="10503" max="10503" width="24.375" style="110" customWidth="1"/>
    <col min="10504" max="10504" width="11.125" style="110" customWidth="1"/>
    <col min="10505" max="10752" width="11" style="110"/>
    <col min="10753" max="10753" width="5.5" style="110" customWidth="1"/>
    <col min="10754" max="10754" width="11.125" style="110" customWidth="1"/>
    <col min="10755" max="10755" width="10.5" style="110" customWidth="1"/>
    <col min="10756" max="10756" width="8.5" style="110" customWidth="1"/>
    <col min="10757" max="10757" width="1.5" style="110" customWidth="1"/>
    <col min="10758" max="10758" width="0" style="110" hidden="1" customWidth="1"/>
    <col min="10759" max="10759" width="24.375" style="110" customWidth="1"/>
    <col min="10760" max="10760" width="11.125" style="110" customWidth="1"/>
    <col min="10761" max="11008" width="11" style="110"/>
    <col min="11009" max="11009" width="5.5" style="110" customWidth="1"/>
    <col min="11010" max="11010" width="11.125" style="110" customWidth="1"/>
    <col min="11011" max="11011" width="10.5" style="110" customWidth="1"/>
    <col min="11012" max="11012" width="8.5" style="110" customWidth="1"/>
    <col min="11013" max="11013" width="1.5" style="110" customWidth="1"/>
    <col min="11014" max="11014" width="0" style="110" hidden="1" customWidth="1"/>
    <col min="11015" max="11015" width="24.375" style="110" customWidth="1"/>
    <col min="11016" max="11016" width="11.125" style="110" customWidth="1"/>
    <col min="11017" max="11264" width="11" style="110"/>
    <col min="11265" max="11265" width="5.5" style="110" customWidth="1"/>
    <col min="11266" max="11266" width="11.125" style="110" customWidth="1"/>
    <col min="11267" max="11267" width="10.5" style="110" customWidth="1"/>
    <col min="11268" max="11268" width="8.5" style="110" customWidth="1"/>
    <col min="11269" max="11269" width="1.5" style="110" customWidth="1"/>
    <col min="11270" max="11270" width="0" style="110" hidden="1" customWidth="1"/>
    <col min="11271" max="11271" width="24.375" style="110" customWidth="1"/>
    <col min="11272" max="11272" width="11.125" style="110" customWidth="1"/>
    <col min="11273" max="11520" width="11" style="110"/>
    <col min="11521" max="11521" width="5.5" style="110" customWidth="1"/>
    <col min="11522" max="11522" width="11.125" style="110" customWidth="1"/>
    <col min="11523" max="11523" width="10.5" style="110" customWidth="1"/>
    <col min="11524" max="11524" width="8.5" style="110" customWidth="1"/>
    <col min="11525" max="11525" width="1.5" style="110" customWidth="1"/>
    <col min="11526" max="11526" width="0" style="110" hidden="1" customWidth="1"/>
    <col min="11527" max="11527" width="24.375" style="110" customWidth="1"/>
    <col min="11528" max="11528" width="11.125" style="110" customWidth="1"/>
    <col min="11529" max="11776" width="11" style="110"/>
    <col min="11777" max="11777" width="5.5" style="110" customWidth="1"/>
    <col min="11778" max="11778" width="11.125" style="110" customWidth="1"/>
    <col min="11779" max="11779" width="10.5" style="110" customWidth="1"/>
    <col min="11780" max="11780" width="8.5" style="110" customWidth="1"/>
    <col min="11781" max="11781" width="1.5" style="110" customWidth="1"/>
    <col min="11782" max="11782" width="0" style="110" hidden="1" customWidth="1"/>
    <col min="11783" max="11783" width="24.375" style="110" customWidth="1"/>
    <col min="11784" max="11784" width="11.125" style="110" customWidth="1"/>
    <col min="11785" max="12032" width="11" style="110"/>
    <col min="12033" max="12033" width="5.5" style="110" customWidth="1"/>
    <col min="12034" max="12034" width="11.125" style="110" customWidth="1"/>
    <col min="12035" max="12035" width="10.5" style="110" customWidth="1"/>
    <col min="12036" max="12036" width="8.5" style="110" customWidth="1"/>
    <col min="12037" max="12037" width="1.5" style="110" customWidth="1"/>
    <col min="12038" max="12038" width="0" style="110" hidden="1" customWidth="1"/>
    <col min="12039" max="12039" width="24.375" style="110" customWidth="1"/>
    <col min="12040" max="12040" width="11.125" style="110" customWidth="1"/>
    <col min="12041" max="12288" width="11" style="110"/>
    <col min="12289" max="12289" width="5.5" style="110" customWidth="1"/>
    <col min="12290" max="12290" width="11.125" style="110" customWidth="1"/>
    <col min="12291" max="12291" width="10.5" style="110" customWidth="1"/>
    <col min="12292" max="12292" width="8.5" style="110" customWidth="1"/>
    <col min="12293" max="12293" width="1.5" style="110" customWidth="1"/>
    <col min="12294" max="12294" width="0" style="110" hidden="1" customWidth="1"/>
    <col min="12295" max="12295" width="24.375" style="110" customWidth="1"/>
    <col min="12296" max="12296" width="11.125" style="110" customWidth="1"/>
    <col min="12297" max="12544" width="11" style="110"/>
    <col min="12545" max="12545" width="5.5" style="110" customWidth="1"/>
    <col min="12546" max="12546" width="11.125" style="110" customWidth="1"/>
    <col min="12547" max="12547" width="10.5" style="110" customWidth="1"/>
    <col min="12548" max="12548" width="8.5" style="110" customWidth="1"/>
    <col min="12549" max="12549" width="1.5" style="110" customWidth="1"/>
    <col min="12550" max="12550" width="0" style="110" hidden="1" customWidth="1"/>
    <col min="12551" max="12551" width="24.375" style="110" customWidth="1"/>
    <col min="12552" max="12552" width="11.125" style="110" customWidth="1"/>
    <col min="12553" max="12800" width="11" style="110"/>
    <col min="12801" max="12801" width="5.5" style="110" customWidth="1"/>
    <col min="12802" max="12802" width="11.125" style="110" customWidth="1"/>
    <col min="12803" max="12803" width="10.5" style="110" customWidth="1"/>
    <col min="12804" max="12804" width="8.5" style="110" customWidth="1"/>
    <col min="12805" max="12805" width="1.5" style="110" customWidth="1"/>
    <col min="12806" max="12806" width="0" style="110" hidden="1" customWidth="1"/>
    <col min="12807" max="12807" width="24.375" style="110" customWidth="1"/>
    <col min="12808" max="12808" width="11.125" style="110" customWidth="1"/>
    <col min="12809" max="13056" width="11" style="110"/>
    <col min="13057" max="13057" width="5.5" style="110" customWidth="1"/>
    <col min="13058" max="13058" width="11.125" style="110" customWidth="1"/>
    <col min="13059" max="13059" width="10.5" style="110" customWidth="1"/>
    <col min="13060" max="13060" width="8.5" style="110" customWidth="1"/>
    <col min="13061" max="13061" width="1.5" style="110" customWidth="1"/>
    <col min="13062" max="13062" width="0" style="110" hidden="1" customWidth="1"/>
    <col min="13063" max="13063" width="24.375" style="110" customWidth="1"/>
    <col min="13064" max="13064" width="11.125" style="110" customWidth="1"/>
    <col min="13065" max="13312" width="11" style="110"/>
    <col min="13313" max="13313" width="5.5" style="110" customWidth="1"/>
    <col min="13314" max="13314" width="11.125" style="110" customWidth="1"/>
    <col min="13315" max="13315" width="10.5" style="110" customWidth="1"/>
    <col min="13316" max="13316" width="8.5" style="110" customWidth="1"/>
    <col min="13317" max="13317" width="1.5" style="110" customWidth="1"/>
    <col min="13318" max="13318" width="0" style="110" hidden="1" customWidth="1"/>
    <col min="13319" max="13319" width="24.375" style="110" customWidth="1"/>
    <col min="13320" max="13320" width="11.125" style="110" customWidth="1"/>
    <col min="13321" max="13568" width="11" style="110"/>
    <col min="13569" max="13569" width="5.5" style="110" customWidth="1"/>
    <col min="13570" max="13570" width="11.125" style="110" customWidth="1"/>
    <col min="13571" max="13571" width="10.5" style="110" customWidth="1"/>
    <col min="13572" max="13572" width="8.5" style="110" customWidth="1"/>
    <col min="13573" max="13573" width="1.5" style="110" customWidth="1"/>
    <col min="13574" max="13574" width="0" style="110" hidden="1" customWidth="1"/>
    <col min="13575" max="13575" width="24.375" style="110" customWidth="1"/>
    <col min="13576" max="13576" width="11.125" style="110" customWidth="1"/>
    <col min="13577" max="13824" width="11" style="110"/>
    <col min="13825" max="13825" width="5.5" style="110" customWidth="1"/>
    <col min="13826" max="13826" width="11.125" style="110" customWidth="1"/>
    <col min="13827" max="13827" width="10.5" style="110" customWidth="1"/>
    <col min="13828" max="13828" width="8.5" style="110" customWidth="1"/>
    <col min="13829" max="13829" width="1.5" style="110" customWidth="1"/>
    <col min="13830" max="13830" width="0" style="110" hidden="1" customWidth="1"/>
    <col min="13831" max="13831" width="24.375" style="110" customWidth="1"/>
    <col min="13832" max="13832" width="11.125" style="110" customWidth="1"/>
    <col min="13833" max="14080" width="11" style="110"/>
    <col min="14081" max="14081" width="5.5" style="110" customWidth="1"/>
    <col min="14082" max="14082" width="11.125" style="110" customWidth="1"/>
    <col min="14083" max="14083" width="10.5" style="110" customWidth="1"/>
    <col min="14084" max="14084" width="8.5" style="110" customWidth="1"/>
    <col min="14085" max="14085" width="1.5" style="110" customWidth="1"/>
    <col min="14086" max="14086" width="0" style="110" hidden="1" customWidth="1"/>
    <col min="14087" max="14087" width="24.375" style="110" customWidth="1"/>
    <col min="14088" max="14088" width="11.125" style="110" customWidth="1"/>
    <col min="14089" max="14336" width="11" style="110"/>
    <col min="14337" max="14337" width="5.5" style="110" customWidth="1"/>
    <col min="14338" max="14338" width="11.125" style="110" customWidth="1"/>
    <col min="14339" max="14339" width="10.5" style="110" customWidth="1"/>
    <col min="14340" max="14340" width="8.5" style="110" customWidth="1"/>
    <col min="14341" max="14341" width="1.5" style="110" customWidth="1"/>
    <col min="14342" max="14342" width="0" style="110" hidden="1" customWidth="1"/>
    <col min="14343" max="14343" width="24.375" style="110" customWidth="1"/>
    <col min="14344" max="14344" width="11.125" style="110" customWidth="1"/>
    <col min="14345" max="14592" width="11" style="110"/>
    <col min="14593" max="14593" width="5.5" style="110" customWidth="1"/>
    <col min="14594" max="14594" width="11.125" style="110" customWidth="1"/>
    <col min="14595" max="14595" width="10.5" style="110" customWidth="1"/>
    <col min="14596" max="14596" width="8.5" style="110" customWidth="1"/>
    <col min="14597" max="14597" width="1.5" style="110" customWidth="1"/>
    <col min="14598" max="14598" width="0" style="110" hidden="1" customWidth="1"/>
    <col min="14599" max="14599" width="24.375" style="110" customWidth="1"/>
    <col min="14600" max="14600" width="11.125" style="110" customWidth="1"/>
    <col min="14601" max="14848" width="11" style="110"/>
    <col min="14849" max="14849" width="5.5" style="110" customWidth="1"/>
    <col min="14850" max="14850" width="11.125" style="110" customWidth="1"/>
    <col min="14851" max="14851" width="10.5" style="110" customWidth="1"/>
    <col min="14852" max="14852" width="8.5" style="110" customWidth="1"/>
    <col min="14853" max="14853" width="1.5" style="110" customWidth="1"/>
    <col min="14854" max="14854" width="0" style="110" hidden="1" customWidth="1"/>
    <col min="14855" max="14855" width="24.375" style="110" customWidth="1"/>
    <col min="14856" max="14856" width="11.125" style="110" customWidth="1"/>
    <col min="14857" max="15104" width="11" style="110"/>
    <col min="15105" max="15105" width="5.5" style="110" customWidth="1"/>
    <col min="15106" max="15106" width="11.125" style="110" customWidth="1"/>
    <col min="15107" max="15107" width="10.5" style="110" customWidth="1"/>
    <col min="15108" max="15108" width="8.5" style="110" customWidth="1"/>
    <col min="15109" max="15109" width="1.5" style="110" customWidth="1"/>
    <col min="15110" max="15110" width="0" style="110" hidden="1" customWidth="1"/>
    <col min="15111" max="15111" width="24.375" style="110" customWidth="1"/>
    <col min="15112" max="15112" width="11.125" style="110" customWidth="1"/>
    <col min="15113" max="15360" width="11" style="110"/>
    <col min="15361" max="15361" width="5.5" style="110" customWidth="1"/>
    <col min="15362" max="15362" width="11.125" style="110" customWidth="1"/>
    <col min="15363" max="15363" width="10.5" style="110" customWidth="1"/>
    <col min="15364" max="15364" width="8.5" style="110" customWidth="1"/>
    <col min="15365" max="15365" width="1.5" style="110" customWidth="1"/>
    <col min="15366" max="15366" width="0" style="110" hidden="1" customWidth="1"/>
    <col min="15367" max="15367" width="24.375" style="110" customWidth="1"/>
    <col min="15368" max="15368" width="11.125" style="110" customWidth="1"/>
    <col min="15369" max="15616" width="11" style="110"/>
    <col min="15617" max="15617" width="5.5" style="110" customWidth="1"/>
    <col min="15618" max="15618" width="11.125" style="110" customWidth="1"/>
    <col min="15619" max="15619" width="10.5" style="110" customWidth="1"/>
    <col min="15620" max="15620" width="8.5" style="110" customWidth="1"/>
    <col min="15621" max="15621" width="1.5" style="110" customWidth="1"/>
    <col min="15622" max="15622" width="0" style="110" hidden="1" customWidth="1"/>
    <col min="15623" max="15623" width="24.375" style="110" customWidth="1"/>
    <col min="15624" max="15624" width="11.125" style="110" customWidth="1"/>
    <col min="15625" max="15872" width="11" style="110"/>
    <col min="15873" max="15873" width="5.5" style="110" customWidth="1"/>
    <col min="15874" max="15874" width="11.125" style="110" customWidth="1"/>
    <col min="15875" max="15875" width="10.5" style="110" customWidth="1"/>
    <col min="15876" max="15876" width="8.5" style="110" customWidth="1"/>
    <col min="15877" max="15877" width="1.5" style="110" customWidth="1"/>
    <col min="15878" max="15878" width="0" style="110" hidden="1" customWidth="1"/>
    <col min="15879" max="15879" width="24.375" style="110" customWidth="1"/>
    <col min="15880" max="15880" width="11.125" style="110" customWidth="1"/>
    <col min="15881" max="16128" width="11" style="110"/>
    <col min="16129" max="16129" width="5.5" style="110" customWidth="1"/>
    <col min="16130" max="16130" width="11.125" style="110" customWidth="1"/>
    <col min="16131" max="16131" width="10.5" style="110" customWidth="1"/>
    <col min="16132" max="16132" width="8.5" style="110" customWidth="1"/>
    <col min="16133" max="16133" width="1.5" style="110" customWidth="1"/>
    <col min="16134" max="16134" width="0" style="110" hidden="1" customWidth="1"/>
    <col min="16135" max="16135" width="24.375" style="110" customWidth="1"/>
    <col min="16136" max="16136" width="11.125" style="110" customWidth="1"/>
    <col min="16137" max="16384" width="11" style="110"/>
  </cols>
  <sheetData>
    <row r="1" spans="1:8" s="118" customFormat="1" ht="33.75" customHeight="1">
      <c r="A1" s="123"/>
      <c r="B1" s="123"/>
      <c r="C1" s="123"/>
      <c r="D1" s="123"/>
      <c r="E1" s="123"/>
      <c r="F1" s="123"/>
      <c r="G1" s="122"/>
      <c r="H1" s="121" t="s">
        <v>115</v>
      </c>
    </row>
    <row r="2" spans="1:8" s="118" customFormat="1" ht="13.5" customHeight="1">
      <c r="G2" s="120"/>
      <c r="H2" s="119" t="s">
        <v>345</v>
      </c>
    </row>
    <row r="3" spans="1:8" ht="11.25" customHeight="1"/>
    <row r="4" spans="1:8" ht="15" customHeight="1">
      <c r="A4" s="117" t="s">
        <v>141</v>
      </c>
      <c r="B4" s="116"/>
      <c r="C4" s="116"/>
      <c r="D4" s="116"/>
      <c r="E4" s="116"/>
      <c r="F4" s="116"/>
      <c r="G4" s="116"/>
      <c r="H4" s="116"/>
    </row>
    <row r="7" spans="1:8">
      <c r="A7" s="111"/>
      <c r="B7" s="111"/>
      <c r="C7" s="111"/>
      <c r="D7" s="111"/>
      <c r="E7" s="111"/>
      <c r="F7" s="111"/>
      <c r="G7" s="111"/>
      <c r="H7" s="111"/>
    </row>
    <row r="8" spans="1:8">
      <c r="A8" s="111"/>
      <c r="B8" s="111"/>
      <c r="C8" s="111"/>
      <c r="D8" s="111"/>
      <c r="E8" s="111"/>
      <c r="F8" s="111"/>
      <c r="G8" s="111"/>
      <c r="H8" s="111"/>
    </row>
    <row r="9" spans="1:8">
      <c r="A9" s="111"/>
      <c r="B9" s="111"/>
      <c r="C9" s="111"/>
      <c r="D9" s="111"/>
      <c r="E9" s="111"/>
      <c r="F9" s="111"/>
      <c r="G9" s="111"/>
      <c r="H9" s="111"/>
    </row>
    <row r="10" spans="1:8">
      <c r="A10" s="113"/>
      <c r="B10" s="115"/>
      <c r="C10" s="113"/>
      <c r="D10" s="113"/>
      <c r="E10" s="113"/>
      <c r="F10" s="113"/>
      <c r="G10" s="113"/>
      <c r="H10" s="113"/>
    </row>
    <row r="11" spans="1:8">
      <c r="A11" s="111"/>
      <c r="B11" s="114"/>
      <c r="C11" s="114"/>
      <c r="D11" s="114"/>
      <c r="E11" s="114"/>
      <c r="F11" s="114"/>
      <c r="G11" s="114"/>
      <c r="H11" s="114"/>
    </row>
    <row r="12" spans="1:8">
      <c r="A12" s="111"/>
      <c r="B12" s="111"/>
      <c r="C12" s="111"/>
      <c r="D12" s="111"/>
      <c r="E12" s="111"/>
      <c r="F12" s="111"/>
      <c r="G12" s="111"/>
      <c r="H12" s="111"/>
    </row>
    <row r="13" spans="1:8">
      <c r="A13" s="111"/>
      <c r="B13" s="111"/>
      <c r="C13" s="111"/>
      <c r="D13" s="111"/>
      <c r="E13" s="111"/>
      <c r="F13" s="111"/>
      <c r="G13" s="111"/>
      <c r="H13" s="111"/>
    </row>
    <row r="14" spans="1:8">
      <c r="A14" s="111"/>
      <c r="B14" s="111"/>
      <c r="C14" s="111"/>
      <c r="D14" s="111"/>
      <c r="E14" s="111"/>
      <c r="F14" s="111"/>
      <c r="G14" s="111"/>
      <c r="H14" s="111"/>
    </row>
    <row r="15" spans="1:8">
      <c r="A15" s="111"/>
      <c r="B15" s="111"/>
      <c r="C15" s="111"/>
      <c r="D15" s="111"/>
      <c r="E15" s="111"/>
      <c r="F15" s="111"/>
      <c r="G15" s="111"/>
      <c r="H15" s="111"/>
    </row>
    <row r="16" spans="1:8">
      <c r="A16" s="111"/>
      <c r="B16" s="111"/>
      <c r="C16" s="111"/>
      <c r="D16" s="111"/>
      <c r="E16" s="111"/>
      <c r="F16" s="111"/>
      <c r="G16" s="111"/>
      <c r="H16" s="111"/>
    </row>
    <row r="17" spans="1:8">
      <c r="A17" s="111"/>
      <c r="B17" s="111"/>
      <c r="C17" s="111"/>
      <c r="D17" s="111"/>
      <c r="E17" s="111"/>
      <c r="F17" s="111"/>
      <c r="G17" s="111"/>
      <c r="H17" s="111"/>
    </row>
    <row r="18" spans="1:8">
      <c r="A18" s="111"/>
      <c r="B18" s="111"/>
      <c r="C18" s="111"/>
      <c r="D18" s="111"/>
      <c r="E18" s="111"/>
      <c r="F18" s="111"/>
      <c r="G18" s="111"/>
      <c r="H18" s="111"/>
    </row>
    <row r="19" spans="1:8">
      <c r="A19" s="111"/>
      <c r="B19" s="111"/>
      <c r="C19" s="111"/>
      <c r="D19" s="111"/>
      <c r="E19" s="111"/>
      <c r="F19" s="111"/>
      <c r="G19" s="111"/>
      <c r="H19" s="111"/>
    </row>
    <row r="20" spans="1:8">
      <c r="A20" s="111"/>
      <c r="B20" s="111"/>
      <c r="C20" s="111"/>
      <c r="D20" s="111"/>
      <c r="E20" s="111"/>
      <c r="F20" s="111"/>
      <c r="G20" s="111"/>
      <c r="H20" s="111"/>
    </row>
    <row r="21" spans="1:8" ht="51" customHeight="1">
      <c r="A21" s="489" t="s">
        <v>346</v>
      </c>
      <c r="B21" s="489"/>
      <c r="C21" s="489"/>
      <c r="D21" s="489"/>
      <c r="E21" s="489"/>
      <c r="F21" s="489"/>
      <c r="G21" s="489"/>
      <c r="H21" s="489"/>
    </row>
    <row r="22" spans="1:8" ht="18" customHeight="1">
      <c r="A22" s="111"/>
      <c r="B22" s="111"/>
      <c r="C22" s="111"/>
      <c r="D22" s="111"/>
      <c r="E22" s="111"/>
      <c r="F22" s="111"/>
      <c r="G22" s="111"/>
      <c r="H22" s="111"/>
    </row>
    <row r="23" spans="1:8" ht="18.75" customHeight="1">
      <c r="A23" s="111"/>
      <c r="B23" s="111"/>
      <c r="C23" s="111"/>
      <c r="D23" s="111"/>
      <c r="E23" s="111"/>
      <c r="F23" s="111"/>
      <c r="G23" s="111"/>
      <c r="H23" s="111"/>
    </row>
    <row r="24" spans="1:8">
      <c r="A24" s="113"/>
      <c r="B24" s="111"/>
      <c r="C24" s="111"/>
      <c r="D24" s="111"/>
      <c r="E24" s="111"/>
      <c r="F24" s="111"/>
      <c r="G24" s="111"/>
      <c r="H24" s="111"/>
    </row>
    <row r="25" spans="1:8">
      <c r="A25" s="111"/>
      <c r="B25" s="111"/>
      <c r="C25" s="111"/>
      <c r="D25" s="111"/>
      <c r="E25" s="111"/>
      <c r="F25" s="111"/>
      <c r="G25" s="111"/>
      <c r="H25" s="111"/>
    </row>
    <row r="26" spans="1:8">
      <c r="A26" s="111"/>
      <c r="B26" s="111"/>
      <c r="C26" s="111"/>
      <c r="D26" s="111"/>
      <c r="E26" s="111"/>
      <c r="F26" s="111"/>
      <c r="G26" s="111"/>
      <c r="H26" s="111"/>
    </row>
    <row r="27" spans="1:8" ht="24" customHeight="1">
      <c r="A27" s="112"/>
      <c r="B27" s="111"/>
      <c r="C27" s="111"/>
      <c r="D27" s="111"/>
      <c r="E27" s="111"/>
      <c r="F27" s="111"/>
      <c r="G27" s="111"/>
      <c r="H27" s="111"/>
    </row>
    <row r="28" spans="1:8">
      <c r="A28" s="111"/>
      <c r="B28" s="111"/>
      <c r="C28" s="111"/>
      <c r="D28" s="111"/>
      <c r="E28" s="111"/>
      <c r="F28" s="111"/>
      <c r="G28" s="111"/>
      <c r="H28" s="111"/>
    </row>
    <row r="29" spans="1:8">
      <c r="A29" s="111"/>
      <c r="B29" s="111"/>
      <c r="C29" s="111"/>
      <c r="D29" s="111"/>
      <c r="E29" s="111"/>
      <c r="F29" s="111"/>
      <c r="G29" s="111"/>
      <c r="H29" s="111"/>
    </row>
    <row r="30" spans="1:8">
      <c r="A30" s="111"/>
      <c r="B30" s="111"/>
      <c r="C30" s="111"/>
      <c r="D30" s="111"/>
      <c r="E30" s="111"/>
      <c r="F30" s="111"/>
      <c r="G30" s="111"/>
      <c r="H30" s="111"/>
    </row>
    <row r="31" spans="1:8">
      <c r="A31" s="111"/>
      <c r="B31" s="111"/>
      <c r="C31" s="111"/>
      <c r="D31" s="111"/>
      <c r="E31" s="111"/>
      <c r="F31" s="111"/>
      <c r="G31" s="111"/>
      <c r="H31" s="111"/>
    </row>
    <row r="32" spans="1:8">
      <c r="A32" s="111"/>
      <c r="B32" s="111"/>
      <c r="C32" s="111"/>
      <c r="D32" s="111"/>
      <c r="E32" s="111"/>
      <c r="F32" s="111"/>
      <c r="G32" s="111"/>
      <c r="H32" s="111"/>
    </row>
    <row r="33" spans="1:8">
      <c r="A33" s="111"/>
      <c r="B33" s="111"/>
      <c r="C33" s="111"/>
      <c r="D33" s="111"/>
      <c r="E33" s="111"/>
      <c r="F33" s="111"/>
      <c r="G33" s="111"/>
      <c r="H33" s="111"/>
    </row>
    <row r="34" spans="1:8">
      <c r="A34" s="111"/>
      <c r="B34" s="111"/>
      <c r="C34" s="111"/>
      <c r="D34" s="111"/>
      <c r="E34" s="111"/>
      <c r="F34" s="111"/>
      <c r="G34" s="111"/>
      <c r="H34" s="111"/>
    </row>
    <row r="35" spans="1:8">
      <c r="A35" s="111"/>
      <c r="B35" s="111"/>
      <c r="C35" s="111"/>
      <c r="D35" s="111"/>
      <c r="E35" s="111"/>
      <c r="F35" s="111"/>
      <c r="G35" s="111"/>
      <c r="H35" s="111"/>
    </row>
    <row r="36" spans="1:8">
      <c r="A36" s="111"/>
      <c r="B36" s="111"/>
      <c r="C36" s="111"/>
      <c r="D36" s="111"/>
      <c r="E36" s="111"/>
      <c r="F36" s="111"/>
      <c r="G36" s="111"/>
      <c r="H36" s="111"/>
    </row>
    <row r="37" spans="1:8" ht="122.25" customHeight="1">
      <c r="A37" s="111"/>
      <c r="B37" s="111"/>
      <c r="C37" s="111"/>
      <c r="D37" s="111"/>
      <c r="E37" s="111"/>
      <c r="F37" s="111"/>
      <c r="G37" s="111"/>
      <c r="H37" s="111"/>
    </row>
    <row r="38" spans="1:8" ht="30.75" customHeight="1">
      <c r="A38" s="111"/>
      <c r="B38" s="111"/>
      <c r="C38" s="111"/>
      <c r="D38" s="111"/>
      <c r="E38" s="111"/>
      <c r="F38" s="111"/>
      <c r="G38" s="111"/>
      <c r="H38" s="111"/>
    </row>
    <row r="39" spans="1:8" ht="24.75" customHeight="1">
      <c r="A39" s="489" t="s">
        <v>140</v>
      </c>
      <c r="B39" s="489"/>
      <c r="C39" s="489"/>
      <c r="D39" s="489"/>
      <c r="E39" s="489"/>
      <c r="F39" s="489"/>
      <c r="G39" s="489"/>
      <c r="H39" s="489"/>
    </row>
  </sheetData>
  <mergeCells count="2">
    <mergeCell ref="A21:H21"/>
    <mergeCell ref="A39:H39"/>
  </mergeCells>
  <hyperlinks>
    <hyperlink ref="A39" r:id="rId1"/>
    <hyperlink ref="A21" r:id="rId2" display="http://statistik.arbeitsagentur.de/Statischer-Content/Grundlagen/Glossare/Generische-Publikationen/AST-Glossar.pdf"/>
    <hyperlink ref="A21:H21" r:id="rId3" display="https://statistik.arbeitsagentur.de/Statischer-Content/Grundlagen/Glossare/Generische-Publikationen/BST-Glossar-Gesamtglossar.pdf"/>
  </hyperlinks>
  <pageMargins left="0.7" right="0.7" top="0.78740157499999996" bottom="0.78740157499999996" header="0.3" footer="0.3"/>
  <pageSetup paperSize="9" orientation="portrait" verticalDpi="0" r:id="rId4"/>
  <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H97"/>
  <sheetViews>
    <sheetView showGridLines="0" zoomScaleNormal="100" workbookViewId="0"/>
  </sheetViews>
  <sheetFormatPr baseColWidth="10" defaultRowHeight="15"/>
  <cols>
    <col min="1" max="6" width="11" style="292"/>
    <col min="7" max="7" width="11" style="292" customWidth="1"/>
    <col min="8" max="262" width="11" style="292"/>
    <col min="263" max="263" width="11" style="292" customWidth="1"/>
    <col min="264" max="518" width="11" style="292"/>
    <col min="519" max="519" width="11" style="292" customWidth="1"/>
    <col min="520" max="774" width="11" style="292"/>
    <col min="775" max="775" width="11" style="292" customWidth="1"/>
    <col min="776" max="1030" width="11" style="292"/>
    <col min="1031" max="1031" width="11" style="292" customWidth="1"/>
    <col min="1032" max="1286" width="11" style="292"/>
    <col min="1287" max="1287" width="11" style="292" customWidth="1"/>
    <col min="1288" max="1542" width="11" style="292"/>
    <col min="1543" max="1543" width="11" style="292" customWidth="1"/>
    <col min="1544" max="1798" width="11" style="292"/>
    <col min="1799" max="1799" width="11" style="292" customWidth="1"/>
    <col min="1800" max="2054" width="11" style="292"/>
    <col min="2055" max="2055" width="11" style="292" customWidth="1"/>
    <col min="2056" max="2310" width="11" style="292"/>
    <col min="2311" max="2311" width="11" style="292" customWidth="1"/>
    <col min="2312" max="2566" width="11" style="292"/>
    <col min="2567" max="2567" width="11" style="292" customWidth="1"/>
    <col min="2568" max="2822" width="11" style="292"/>
    <col min="2823" max="2823" width="11" style="292" customWidth="1"/>
    <col min="2824" max="3078" width="11" style="292"/>
    <col min="3079" max="3079" width="11" style="292" customWidth="1"/>
    <col min="3080" max="3334" width="11" style="292"/>
    <col min="3335" max="3335" width="11" style="292" customWidth="1"/>
    <col min="3336" max="3590" width="11" style="292"/>
    <col min="3591" max="3591" width="11" style="292" customWidth="1"/>
    <col min="3592" max="3846" width="11" style="292"/>
    <col min="3847" max="3847" width="11" style="292" customWidth="1"/>
    <col min="3848" max="4102" width="11" style="292"/>
    <col min="4103" max="4103" width="11" style="292" customWidth="1"/>
    <col min="4104" max="4358" width="11" style="292"/>
    <col min="4359" max="4359" width="11" style="292" customWidth="1"/>
    <col min="4360" max="4614" width="11" style="292"/>
    <col min="4615" max="4615" width="11" style="292" customWidth="1"/>
    <col min="4616" max="4870" width="11" style="292"/>
    <col min="4871" max="4871" width="11" style="292" customWidth="1"/>
    <col min="4872" max="5126" width="11" style="292"/>
    <col min="5127" max="5127" width="11" style="292" customWidth="1"/>
    <col min="5128" max="5382" width="11" style="292"/>
    <col min="5383" max="5383" width="11" style="292" customWidth="1"/>
    <col min="5384" max="5638" width="11" style="292"/>
    <col min="5639" max="5639" width="11" style="292" customWidth="1"/>
    <col min="5640" max="5894" width="11" style="292"/>
    <col min="5895" max="5895" width="11" style="292" customWidth="1"/>
    <col min="5896" max="6150" width="11" style="292"/>
    <col min="6151" max="6151" width="11" style="292" customWidth="1"/>
    <col min="6152" max="6406" width="11" style="292"/>
    <col min="6407" max="6407" width="11" style="292" customWidth="1"/>
    <col min="6408" max="6662" width="11" style="292"/>
    <col min="6663" max="6663" width="11" style="292" customWidth="1"/>
    <col min="6664" max="6918" width="11" style="292"/>
    <col min="6919" max="6919" width="11" style="292" customWidth="1"/>
    <col min="6920" max="7174" width="11" style="292"/>
    <col min="7175" max="7175" width="11" style="292" customWidth="1"/>
    <col min="7176" max="7430" width="11" style="292"/>
    <col min="7431" max="7431" width="11" style="292" customWidth="1"/>
    <col min="7432" max="7686" width="11" style="292"/>
    <col min="7687" max="7687" width="11" style="292" customWidth="1"/>
    <col min="7688" max="7942" width="11" style="292"/>
    <col min="7943" max="7943" width="11" style="292" customWidth="1"/>
    <col min="7944" max="8198" width="11" style="292"/>
    <col min="8199" max="8199" width="11" style="292" customWidth="1"/>
    <col min="8200" max="8454" width="11" style="292"/>
    <col min="8455" max="8455" width="11" style="292" customWidth="1"/>
    <col min="8456" max="8710" width="11" style="292"/>
    <col min="8711" max="8711" width="11" style="292" customWidth="1"/>
    <col min="8712" max="8966" width="11" style="292"/>
    <col min="8967" max="8967" width="11" style="292" customWidth="1"/>
    <col min="8968" max="9222" width="11" style="292"/>
    <col min="9223" max="9223" width="11" style="292" customWidth="1"/>
    <col min="9224" max="9478" width="11" style="292"/>
    <col min="9479" max="9479" width="11" style="292" customWidth="1"/>
    <col min="9480" max="9734" width="11" style="292"/>
    <col min="9735" max="9735" width="11" style="292" customWidth="1"/>
    <col min="9736" max="9990" width="11" style="292"/>
    <col min="9991" max="9991" width="11" style="292" customWidth="1"/>
    <col min="9992" max="10246" width="11" style="292"/>
    <col min="10247" max="10247" width="11" style="292" customWidth="1"/>
    <col min="10248" max="10502" width="11" style="292"/>
    <col min="10503" max="10503" width="11" style="292" customWidth="1"/>
    <col min="10504" max="10758" width="11" style="292"/>
    <col min="10759" max="10759" width="11" style="292" customWidth="1"/>
    <col min="10760" max="11014" width="11" style="292"/>
    <col min="11015" max="11015" width="11" style="292" customWidth="1"/>
    <col min="11016" max="11270" width="11" style="292"/>
    <col min="11271" max="11271" width="11" style="292" customWidth="1"/>
    <col min="11272" max="11526" width="11" style="292"/>
    <col min="11527" max="11527" width="11" style="292" customWidth="1"/>
    <col min="11528" max="11782" width="11" style="292"/>
    <col min="11783" max="11783" width="11" style="292" customWidth="1"/>
    <col min="11784" max="12038" width="11" style="292"/>
    <col min="12039" max="12039" width="11" style="292" customWidth="1"/>
    <col min="12040" max="12294" width="11" style="292"/>
    <col min="12295" max="12295" width="11" style="292" customWidth="1"/>
    <col min="12296" max="12550" width="11" style="292"/>
    <col min="12551" max="12551" width="11" style="292" customWidth="1"/>
    <col min="12552" max="12806" width="11" style="292"/>
    <col min="12807" max="12807" width="11" style="292" customWidth="1"/>
    <col min="12808" max="13062" width="11" style="292"/>
    <col min="13063" max="13063" width="11" style="292" customWidth="1"/>
    <col min="13064" max="13318" width="11" style="292"/>
    <col min="13319" max="13319" width="11" style="292" customWidth="1"/>
    <col min="13320" max="13574" width="11" style="292"/>
    <col min="13575" max="13575" width="11" style="292" customWidth="1"/>
    <col min="13576" max="13830" width="11" style="292"/>
    <col min="13831" max="13831" width="11" style="292" customWidth="1"/>
    <col min="13832" max="14086" width="11" style="292"/>
    <col min="14087" max="14087" width="11" style="292" customWidth="1"/>
    <col min="14088" max="14342" width="11" style="292"/>
    <col min="14343" max="14343" width="11" style="292" customWidth="1"/>
    <col min="14344" max="14598" width="11" style="292"/>
    <col min="14599" max="14599" width="11" style="292" customWidth="1"/>
    <col min="14600" max="14854" width="11" style="292"/>
    <col min="14855" max="14855" width="11" style="292" customWidth="1"/>
    <col min="14856" max="15110" width="11" style="292"/>
    <col min="15111" max="15111" width="11" style="292" customWidth="1"/>
    <col min="15112" max="15366" width="11" style="292"/>
    <col min="15367" max="15367" width="11" style="292" customWidth="1"/>
    <col min="15368" max="15622" width="11" style="292"/>
    <col min="15623" max="15623" width="11" style="292" customWidth="1"/>
    <col min="15624" max="15878" width="11" style="292"/>
    <col min="15879" max="15879" width="11" style="292" customWidth="1"/>
    <col min="15880" max="16134" width="11" style="292"/>
    <col min="16135" max="16135" width="11" style="292" customWidth="1"/>
    <col min="16136" max="16384" width="11" style="292"/>
  </cols>
  <sheetData>
    <row r="1" spans="1:8" ht="37.5" customHeight="1">
      <c r="A1" s="108"/>
      <c r="B1" s="108"/>
      <c r="C1" s="109"/>
      <c r="D1" s="109"/>
      <c r="E1" s="109"/>
      <c r="F1" s="109"/>
      <c r="G1" s="291" t="s">
        <v>115</v>
      </c>
      <c r="H1" s="108"/>
    </row>
    <row r="2" spans="1:8" s="297" customFormat="1" ht="13.5" customHeight="1">
      <c r="A2" s="293"/>
      <c r="B2" s="293"/>
      <c r="C2" s="294"/>
      <c r="D2" s="295"/>
      <c r="E2" s="295"/>
      <c r="F2" s="295"/>
      <c r="G2" s="296" t="s">
        <v>352</v>
      </c>
      <c r="H2" s="295"/>
    </row>
    <row r="3" spans="1:8" s="297" customFormat="1" ht="13.5" customHeight="1">
      <c r="A3" s="298"/>
      <c r="B3" s="298"/>
      <c r="C3" s="294"/>
      <c r="D3" s="295"/>
      <c r="E3" s="295"/>
      <c r="F3" s="295"/>
      <c r="G3" s="299"/>
      <c r="H3" s="295"/>
    </row>
    <row r="4" spans="1:8" ht="15.75" customHeight="1">
      <c r="A4" s="107" t="s">
        <v>139</v>
      </c>
      <c r="B4" s="106"/>
      <c r="C4" s="105"/>
      <c r="D4" s="104"/>
      <c r="E4" s="104"/>
      <c r="F4" s="104"/>
      <c r="G4" s="104"/>
      <c r="H4" s="104"/>
    </row>
    <row r="5" spans="1:8" s="297" customFormat="1" ht="13.5" customHeight="1">
      <c r="A5" s="103"/>
      <c r="B5" s="103"/>
      <c r="C5" s="300"/>
      <c r="D5" s="301"/>
      <c r="E5" s="301"/>
      <c r="F5" s="301"/>
      <c r="G5" s="301"/>
      <c r="H5" s="301"/>
    </row>
    <row r="6" spans="1:8" ht="12" customHeight="1">
      <c r="A6" s="490" t="s">
        <v>138</v>
      </c>
      <c r="B6" s="490"/>
      <c r="C6" s="490"/>
      <c r="D6" s="490"/>
      <c r="E6" s="490"/>
      <c r="F6" s="490"/>
      <c r="G6" s="490"/>
      <c r="H6" s="302"/>
    </row>
    <row r="7" spans="1:8" ht="12" customHeight="1">
      <c r="A7" s="490"/>
      <c r="B7" s="490"/>
      <c r="C7" s="490"/>
      <c r="D7" s="490"/>
      <c r="E7" s="490"/>
      <c r="F7" s="490"/>
      <c r="G7" s="490"/>
      <c r="H7" s="302"/>
    </row>
    <row r="8" spans="1:8" ht="12" customHeight="1">
      <c r="A8" s="490"/>
      <c r="B8" s="490"/>
      <c r="C8" s="490"/>
      <c r="D8" s="490"/>
      <c r="E8" s="490"/>
      <c r="F8" s="490"/>
      <c r="G8" s="490"/>
      <c r="H8" s="302"/>
    </row>
    <row r="9" spans="1:8" ht="12" customHeight="1">
      <c r="A9" s="490"/>
      <c r="B9" s="490"/>
      <c r="C9" s="490"/>
      <c r="D9" s="490"/>
      <c r="E9" s="490"/>
      <c r="F9" s="490"/>
      <c r="G9" s="490"/>
      <c r="H9" s="302"/>
    </row>
    <row r="10" spans="1:8" ht="12" customHeight="1">
      <c r="A10" s="490"/>
      <c r="B10" s="490"/>
      <c r="C10" s="490"/>
      <c r="D10" s="490"/>
      <c r="E10" s="490"/>
      <c r="F10" s="490"/>
      <c r="G10" s="490"/>
      <c r="H10" s="302"/>
    </row>
    <row r="11" spans="1:8" ht="12" customHeight="1">
      <c r="A11" s="490"/>
      <c r="B11" s="490"/>
      <c r="C11" s="490"/>
      <c r="D11" s="490"/>
      <c r="E11" s="490"/>
      <c r="F11" s="490"/>
      <c r="G11" s="490"/>
      <c r="H11" s="302"/>
    </row>
    <row r="12" spans="1:8" ht="12" customHeight="1">
      <c r="A12" s="490" t="s">
        <v>137</v>
      </c>
      <c r="B12" s="490"/>
      <c r="C12" s="490"/>
      <c r="D12" s="490"/>
      <c r="E12" s="490"/>
      <c r="F12" s="490"/>
      <c r="G12" s="490"/>
      <c r="H12" s="302"/>
    </row>
    <row r="13" spans="1:8" ht="12" customHeight="1">
      <c r="A13" s="490"/>
      <c r="B13" s="490"/>
      <c r="C13" s="490"/>
      <c r="D13" s="490"/>
      <c r="E13" s="490"/>
      <c r="F13" s="490"/>
      <c r="G13" s="490"/>
      <c r="H13" s="302"/>
    </row>
    <row r="14" spans="1:8" ht="12" customHeight="1">
      <c r="A14" s="490"/>
      <c r="B14" s="490"/>
      <c r="C14" s="490"/>
      <c r="D14" s="490"/>
      <c r="E14" s="490"/>
      <c r="F14" s="490"/>
      <c r="G14" s="490"/>
      <c r="H14" s="302"/>
    </row>
    <row r="15" spans="1:8" ht="12" customHeight="1">
      <c r="A15" s="490"/>
      <c r="B15" s="490"/>
      <c r="C15" s="490"/>
      <c r="D15" s="490"/>
      <c r="E15" s="490"/>
      <c r="F15" s="490"/>
      <c r="G15" s="490"/>
      <c r="H15" s="302"/>
    </row>
    <row r="16" spans="1:8" ht="12" customHeight="1">
      <c r="A16" s="490"/>
      <c r="B16" s="490"/>
      <c r="C16" s="490"/>
      <c r="D16" s="490"/>
      <c r="E16" s="490"/>
      <c r="F16" s="490"/>
      <c r="G16" s="490"/>
      <c r="H16" s="302"/>
    </row>
    <row r="17" spans="1:8" ht="12" customHeight="1">
      <c r="A17" s="490"/>
      <c r="B17" s="490"/>
      <c r="C17" s="490"/>
      <c r="D17" s="490"/>
      <c r="E17" s="490"/>
      <c r="F17" s="490"/>
      <c r="G17" s="490"/>
      <c r="H17" s="302"/>
    </row>
    <row r="18" spans="1:8" ht="12" customHeight="1">
      <c r="A18" s="490"/>
      <c r="B18" s="490"/>
      <c r="C18" s="490"/>
      <c r="D18" s="490"/>
      <c r="E18" s="490"/>
      <c r="F18" s="490"/>
      <c r="G18" s="490"/>
      <c r="H18" s="302"/>
    </row>
    <row r="19" spans="1:8" ht="12" customHeight="1">
      <c r="A19" s="490"/>
      <c r="B19" s="490"/>
      <c r="C19" s="490"/>
      <c r="D19" s="490"/>
      <c r="E19" s="490"/>
      <c r="F19" s="490"/>
      <c r="G19" s="490"/>
      <c r="H19" s="302"/>
    </row>
    <row r="20" spans="1:8" ht="12" customHeight="1">
      <c r="A20" s="490"/>
      <c r="B20" s="490"/>
      <c r="C20" s="490"/>
      <c r="D20" s="490"/>
      <c r="E20" s="490"/>
      <c r="F20" s="490"/>
      <c r="G20" s="490"/>
      <c r="H20" s="302"/>
    </row>
    <row r="21" spans="1:8" ht="12" customHeight="1">
      <c r="A21" s="490" t="s">
        <v>136</v>
      </c>
      <c r="B21" s="490"/>
      <c r="C21" s="490"/>
      <c r="D21" s="490"/>
      <c r="E21" s="490"/>
      <c r="F21" s="490"/>
      <c r="G21" s="490"/>
      <c r="H21" s="303"/>
    </row>
    <row r="22" spans="1:8" ht="12" customHeight="1">
      <c r="A22" s="490"/>
      <c r="B22" s="490"/>
      <c r="C22" s="490"/>
      <c r="D22" s="490"/>
      <c r="E22" s="490"/>
      <c r="F22" s="490"/>
      <c r="G22" s="490"/>
      <c r="H22" s="303"/>
    </row>
    <row r="23" spans="1:8" ht="12" customHeight="1">
      <c r="A23" s="490"/>
      <c r="B23" s="490"/>
      <c r="C23" s="490"/>
      <c r="D23" s="490"/>
      <c r="E23" s="490"/>
      <c r="F23" s="490"/>
      <c r="G23" s="490"/>
      <c r="H23" s="303"/>
    </row>
    <row r="24" spans="1:8" ht="12" customHeight="1">
      <c r="A24" s="490"/>
      <c r="B24" s="490"/>
      <c r="C24" s="490"/>
      <c r="D24" s="490"/>
      <c r="E24" s="490"/>
      <c r="F24" s="490"/>
      <c r="G24" s="490"/>
      <c r="H24" s="303"/>
    </row>
    <row r="25" spans="1:8" ht="12" customHeight="1">
      <c r="A25" s="490"/>
      <c r="B25" s="490"/>
      <c r="C25" s="490"/>
      <c r="D25" s="490"/>
      <c r="E25" s="490"/>
      <c r="F25" s="490"/>
      <c r="G25" s="490"/>
      <c r="H25" s="303"/>
    </row>
    <row r="26" spans="1:8" ht="12" customHeight="1">
      <c r="A26" s="490"/>
      <c r="B26" s="490"/>
      <c r="C26" s="490"/>
      <c r="D26" s="490"/>
      <c r="E26" s="490"/>
      <c r="F26" s="490"/>
      <c r="G26" s="490"/>
      <c r="H26" s="303"/>
    </row>
    <row r="27" spans="1:8" ht="12" customHeight="1">
      <c r="A27" s="490"/>
      <c r="B27" s="490"/>
      <c r="C27" s="490"/>
      <c r="D27" s="490"/>
      <c r="E27" s="490"/>
      <c r="F27" s="490"/>
      <c r="G27" s="490"/>
      <c r="H27" s="303"/>
    </row>
    <row r="28" spans="1:8" ht="12" customHeight="1">
      <c r="A28" s="490"/>
      <c r="B28" s="490"/>
      <c r="C28" s="490"/>
      <c r="D28" s="490"/>
      <c r="E28" s="490"/>
      <c r="F28" s="490"/>
      <c r="G28" s="490"/>
      <c r="H28" s="303"/>
    </row>
    <row r="29" spans="1:8" ht="12" customHeight="1">
      <c r="A29" s="490"/>
      <c r="B29" s="490"/>
      <c r="C29" s="490"/>
      <c r="D29" s="490"/>
      <c r="E29" s="490"/>
      <c r="F29" s="490"/>
      <c r="G29" s="490"/>
      <c r="H29" s="303"/>
    </row>
    <row r="30" spans="1:8" ht="12" customHeight="1">
      <c r="A30" s="490"/>
      <c r="B30" s="490"/>
      <c r="C30" s="490"/>
      <c r="D30" s="490"/>
      <c r="E30" s="490"/>
      <c r="F30" s="490"/>
      <c r="G30" s="490"/>
      <c r="H30" s="303"/>
    </row>
    <row r="31" spans="1:8" ht="12" customHeight="1">
      <c r="A31" s="490"/>
      <c r="B31" s="490"/>
      <c r="C31" s="490"/>
      <c r="D31" s="490"/>
      <c r="E31" s="490"/>
      <c r="F31" s="490"/>
      <c r="G31" s="490"/>
      <c r="H31" s="303"/>
    </row>
    <row r="32" spans="1:8" ht="12" customHeight="1">
      <c r="A32" s="490"/>
      <c r="B32" s="490"/>
      <c r="C32" s="490"/>
      <c r="D32" s="490"/>
      <c r="E32" s="490"/>
      <c r="F32" s="490"/>
      <c r="G32" s="490"/>
      <c r="H32" s="303"/>
    </row>
    <row r="33" spans="1:8" ht="12" customHeight="1">
      <c r="A33" s="490" t="s">
        <v>135</v>
      </c>
      <c r="B33" s="490"/>
      <c r="C33" s="490"/>
      <c r="D33" s="490"/>
      <c r="E33" s="490"/>
      <c r="F33" s="490"/>
      <c r="G33" s="490"/>
      <c r="H33" s="303"/>
    </row>
    <row r="34" spans="1:8" ht="12" customHeight="1">
      <c r="A34" s="490"/>
      <c r="B34" s="490"/>
      <c r="C34" s="490"/>
      <c r="D34" s="490"/>
      <c r="E34" s="490"/>
      <c r="F34" s="490"/>
      <c r="G34" s="490"/>
      <c r="H34" s="303"/>
    </row>
    <row r="35" spans="1:8" ht="12" customHeight="1">
      <c r="A35" s="490"/>
      <c r="B35" s="490"/>
      <c r="C35" s="490"/>
      <c r="D35" s="490"/>
      <c r="E35" s="490"/>
      <c r="F35" s="490"/>
      <c r="G35" s="490"/>
      <c r="H35" s="303"/>
    </row>
    <row r="36" spans="1:8" ht="12" customHeight="1">
      <c r="A36" s="490"/>
      <c r="B36" s="490"/>
      <c r="C36" s="490"/>
      <c r="D36" s="490"/>
      <c r="E36" s="490"/>
      <c r="F36" s="490"/>
      <c r="G36" s="490"/>
      <c r="H36" s="303"/>
    </row>
    <row r="37" spans="1:8" ht="12" customHeight="1">
      <c r="A37" s="490"/>
      <c r="B37" s="490"/>
      <c r="C37" s="490"/>
      <c r="D37" s="490"/>
      <c r="E37" s="490"/>
      <c r="F37" s="490"/>
      <c r="G37" s="490"/>
      <c r="H37" s="303"/>
    </row>
    <row r="38" spans="1:8" ht="12" customHeight="1">
      <c r="A38" s="490"/>
      <c r="B38" s="490"/>
      <c r="C38" s="490"/>
      <c r="D38" s="490"/>
      <c r="E38" s="490"/>
      <c r="F38" s="490"/>
      <c r="G38" s="490"/>
      <c r="H38" s="303"/>
    </row>
    <row r="39" spans="1:8" ht="12" customHeight="1">
      <c r="A39" s="490"/>
      <c r="B39" s="490"/>
      <c r="C39" s="490"/>
      <c r="D39" s="490"/>
      <c r="E39" s="490"/>
      <c r="F39" s="490"/>
      <c r="G39" s="490"/>
      <c r="H39" s="303"/>
    </row>
    <row r="40" spans="1:8" ht="12" customHeight="1">
      <c r="A40" s="490"/>
      <c r="B40" s="490"/>
      <c r="C40" s="490"/>
      <c r="D40" s="490"/>
      <c r="E40" s="490"/>
      <c r="F40" s="490"/>
      <c r="G40" s="490"/>
      <c r="H40" s="303"/>
    </row>
    <row r="41" spans="1:8" ht="12" customHeight="1">
      <c r="A41" s="490"/>
      <c r="B41" s="490"/>
      <c r="C41" s="490"/>
      <c r="D41" s="490"/>
      <c r="E41" s="490"/>
      <c r="F41" s="490"/>
      <c r="G41" s="490"/>
      <c r="H41" s="303"/>
    </row>
    <row r="42" spans="1:8" ht="12" customHeight="1">
      <c r="A42" s="490"/>
      <c r="B42" s="490"/>
      <c r="C42" s="490"/>
      <c r="D42" s="490"/>
      <c r="E42" s="490"/>
      <c r="F42" s="490"/>
      <c r="G42" s="490"/>
      <c r="H42" s="303"/>
    </row>
    <row r="43" spans="1:8" ht="12" customHeight="1">
      <c r="A43" s="490"/>
      <c r="B43" s="490"/>
      <c r="C43" s="490"/>
      <c r="D43" s="490"/>
      <c r="E43" s="490"/>
      <c r="F43" s="490"/>
      <c r="G43" s="490"/>
      <c r="H43" s="303"/>
    </row>
    <row r="44" spans="1:8" ht="12" customHeight="1">
      <c r="A44" s="490"/>
      <c r="B44" s="490"/>
      <c r="C44" s="490"/>
      <c r="D44" s="490"/>
      <c r="E44" s="490"/>
      <c r="F44" s="490"/>
      <c r="G44" s="490"/>
      <c r="H44" s="303"/>
    </row>
    <row r="45" spans="1:8" ht="12" customHeight="1">
      <c r="A45" s="490"/>
      <c r="B45" s="490"/>
      <c r="C45" s="490"/>
      <c r="D45" s="490"/>
      <c r="E45" s="490"/>
      <c r="F45" s="490"/>
      <c r="G45" s="490"/>
      <c r="H45" s="303"/>
    </row>
    <row r="46" spans="1:8" ht="12" customHeight="1">
      <c r="A46" s="490" t="s">
        <v>134</v>
      </c>
      <c r="B46" s="490"/>
      <c r="C46" s="490"/>
      <c r="D46" s="490"/>
      <c r="E46" s="490"/>
      <c r="F46" s="490"/>
      <c r="G46" s="490"/>
      <c r="H46" s="303"/>
    </row>
    <row r="47" spans="1:8" ht="12" customHeight="1">
      <c r="A47" s="490"/>
      <c r="B47" s="490"/>
      <c r="C47" s="490"/>
      <c r="D47" s="490"/>
      <c r="E47" s="490"/>
      <c r="F47" s="490"/>
      <c r="G47" s="490"/>
      <c r="H47" s="303"/>
    </row>
    <row r="48" spans="1:8" ht="12" customHeight="1">
      <c r="A48" s="490"/>
      <c r="B48" s="490"/>
      <c r="C48" s="490"/>
      <c r="D48" s="490"/>
      <c r="E48" s="490"/>
      <c r="F48" s="490"/>
      <c r="G48" s="490"/>
      <c r="H48" s="303"/>
    </row>
    <row r="49" spans="1:8" ht="12" customHeight="1">
      <c r="A49" s="490"/>
      <c r="B49" s="490"/>
      <c r="C49" s="490"/>
      <c r="D49" s="490"/>
      <c r="E49" s="490"/>
      <c r="F49" s="490"/>
      <c r="G49" s="490"/>
      <c r="H49" s="303"/>
    </row>
    <row r="50" spans="1:8" ht="12" customHeight="1">
      <c r="A50" s="490"/>
      <c r="B50" s="490"/>
      <c r="C50" s="490"/>
      <c r="D50" s="490"/>
      <c r="E50" s="490"/>
      <c r="F50" s="490"/>
      <c r="G50" s="490"/>
      <c r="H50" s="303"/>
    </row>
    <row r="51" spans="1:8" ht="12" customHeight="1">
      <c r="A51" s="490"/>
      <c r="B51" s="490"/>
      <c r="C51" s="490"/>
      <c r="D51" s="490"/>
      <c r="E51" s="490"/>
      <c r="F51" s="490"/>
      <c r="G51" s="490"/>
      <c r="H51" s="303"/>
    </row>
    <row r="52" spans="1:8" ht="12" customHeight="1">
      <c r="A52" s="490"/>
      <c r="B52" s="490"/>
      <c r="C52" s="490"/>
      <c r="D52" s="490"/>
      <c r="E52" s="490"/>
      <c r="F52" s="490"/>
      <c r="G52" s="490"/>
      <c r="H52" s="303"/>
    </row>
    <row r="53" spans="1:8" ht="12" customHeight="1">
      <c r="A53" s="490"/>
      <c r="B53" s="490"/>
      <c r="C53" s="490"/>
      <c r="D53" s="490"/>
      <c r="E53" s="490"/>
      <c r="F53" s="490"/>
      <c r="G53" s="490"/>
      <c r="H53" s="303"/>
    </row>
    <row r="54" spans="1:8" ht="12" customHeight="1">
      <c r="A54" s="490"/>
      <c r="B54" s="490"/>
      <c r="C54" s="490"/>
      <c r="D54" s="490"/>
      <c r="E54" s="490"/>
      <c r="F54" s="490"/>
      <c r="G54" s="490"/>
      <c r="H54" s="303"/>
    </row>
    <row r="55" spans="1:8" ht="12" customHeight="1">
      <c r="A55" s="490" t="s">
        <v>353</v>
      </c>
      <c r="B55" s="490"/>
      <c r="C55" s="490"/>
      <c r="D55" s="490"/>
      <c r="E55" s="490"/>
      <c r="F55" s="490"/>
      <c r="G55" s="490"/>
      <c r="H55" s="303"/>
    </row>
    <row r="56" spans="1:8" ht="12" customHeight="1">
      <c r="A56" s="490"/>
      <c r="B56" s="490"/>
      <c r="C56" s="490"/>
      <c r="D56" s="490"/>
      <c r="E56" s="490"/>
      <c r="F56" s="490"/>
      <c r="G56" s="490"/>
      <c r="H56" s="303"/>
    </row>
    <row r="57" spans="1:8" ht="12" customHeight="1">
      <c r="A57" s="490"/>
      <c r="B57" s="490"/>
      <c r="C57" s="490"/>
      <c r="D57" s="490"/>
      <c r="E57" s="490"/>
      <c r="F57" s="490"/>
      <c r="G57" s="490"/>
      <c r="H57" s="303"/>
    </row>
    <row r="58" spans="1:8" ht="12" customHeight="1">
      <c r="A58" s="490"/>
      <c r="B58" s="490"/>
      <c r="C58" s="490"/>
      <c r="D58" s="490"/>
      <c r="E58" s="490"/>
      <c r="F58" s="490"/>
      <c r="G58" s="490"/>
      <c r="H58" s="303"/>
    </row>
    <row r="59" spans="1:8" ht="12" customHeight="1">
      <c r="A59" s="490"/>
      <c r="B59" s="490"/>
      <c r="C59" s="490"/>
      <c r="D59" s="490"/>
      <c r="E59" s="490"/>
      <c r="F59" s="490"/>
      <c r="G59" s="490"/>
      <c r="H59" s="303"/>
    </row>
    <row r="60" spans="1:8" ht="12" customHeight="1">
      <c r="A60" s="490"/>
      <c r="B60" s="490"/>
      <c r="C60" s="490"/>
      <c r="D60" s="490"/>
      <c r="E60" s="490"/>
      <c r="F60" s="490"/>
      <c r="G60" s="490"/>
      <c r="H60" s="303"/>
    </row>
    <row r="61" spans="1:8" ht="12" customHeight="1">
      <c r="A61" s="490"/>
      <c r="B61" s="490"/>
      <c r="C61" s="490"/>
      <c r="D61" s="490"/>
      <c r="E61" s="490"/>
      <c r="F61" s="490"/>
      <c r="G61" s="490"/>
      <c r="H61" s="303"/>
    </row>
    <row r="62" spans="1:8" ht="12" customHeight="1">
      <c r="A62" s="490"/>
      <c r="B62" s="490"/>
      <c r="C62" s="490"/>
      <c r="D62" s="490"/>
      <c r="E62" s="490"/>
      <c r="F62" s="490"/>
      <c r="G62" s="490"/>
      <c r="H62" s="303"/>
    </row>
    <row r="63" spans="1:8" ht="12" customHeight="1">
      <c r="A63" s="490"/>
      <c r="B63" s="490"/>
      <c r="C63" s="490"/>
      <c r="D63" s="490"/>
      <c r="E63" s="490"/>
      <c r="F63" s="490"/>
      <c r="G63" s="490"/>
      <c r="H63" s="303"/>
    </row>
    <row r="64" spans="1:8" ht="12" customHeight="1">
      <c r="A64" s="490"/>
      <c r="B64" s="490"/>
      <c r="C64" s="490"/>
      <c r="D64" s="490"/>
      <c r="E64" s="490"/>
      <c r="F64" s="490"/>
      <c r="G64" s="490"/>
      <c r="H64" s="303"/>
    </row>
    <row r="65" spans="1:8" ht="12" customHeight="1">
      <c r="A65" s="490"/>
      <c r="B65" s="490"/>
      <c r="C65" s="490"/>
      <c r="D65" s="490"/>
      <c r="E65" s="490"/>
      <c r="F65" s="490"/>
      <c r="G65" s="490"/>
      <c r="H65" s="303"/>
    </row>
    <row r="66" spans="1:8" ht="12" customHeight="1">
      <c r="A66" s="490" t="s">
        <v>133</v>
      </c>
      <c r="B66" s="490"/>
      <c r="C66" s="490"/>
      <c r="D66" s="490"/>
      <c r="E66" s="490"/>
      <c r="F66" s="490"/>
      <c r="G66" s="490"/>
      <c r="H66" s="303"/>
    </row>
    <row r="67" spans="1:8" ht="12" customHeight="1">
      <c r="A67" s="490"/>
      <c r="B67" s="490"/>
      <c r="C67" s="490"/>
      <c r="D67" s="490"/>
      <c r="E67" s="490"/>
      <c r="F67" s="490"/>
      <c r="G67" s="490"/>
      <c r="H67" s="303"/>
    </row>
    <row r="68" spans="1:8" ht="12" customHeight="1">
      <c r="A68" s="490"/>
      <c r="B68" s="490"/>
      <c r="C68" s="490"/>
      <c r="D68" s="490"/>
      <c r="E68" s="490"/>
      <c r="F68" s="490"/>
      <c r="G68" s="490"/>
      <c r="H68" s="303"/>
    </row>
    <row r="69" spans="1:8" ht="12" customHeight="1">
      <c r="A69" s="490"/>
      <c r="B69" s="490"/>
      <c r="C69" s="490"/>
      <c r="D69" s="490"/>
      <c r="E69" s="490"/>
      <c r="F69" s="490"/>
      <c r="G69" s="490"/>
      <c r="H69" s="303"/>
    </row>
    <row r="70" spans="1:8" ht="12" customHeight="1">
      <c r="A70" s="490"/>
      <c r="B70" s="490"/>
      <c r="C70" s="490"/>
      <c r="D70" s="490"/>
      <c r="E70" s="490"/>
      <c r="F70" s="490"/>
      <c r="G70" s="490"/>
      <c r="H70" s="303"/>
    </row>
    <row r="71" spans="1:8" ht="12" customHeight="1">
      <c r="A71" s="490"/>
      <c r="B71" s="490"/>
      <c r="C71" s="490"/>
      <c r="D71" s="490"/>
      <c r="E71" s="490"/>
      <c r="F71" s="490"/>
      <c r="G71" s="490"/>
      <c r="H71" s="303"/>
    </row>
    <row r="72" spans="1:8" ht="12" customHeight="1">
      <c r="A72" s="490"/>
      <c r="B72" s="490"/>
      <c r="C72" s="490"/>
      <c r="D72" s="490"/>
      <c r="E72" s="490"/>
      <c r="F72" s="490"/>
      <c r="G72" s="490"/>
      <c r="H72" s="303"/>
    </row>
    <row r="73" spans="1:8" ht="12" customHeight="1">
      <c r="A73" s="490"/>
      <c r="B73" s="490"/>
      <c r="C73" s="490"/>
      <c r="D73" s="490"/>
      <c r="E73" s="490"/>
      <c r="F73" s="490"/>
      <c r="G73" s="490"/>
      <c r="H73" s="303"/>
    </row>
    <row r="74" spans="1:8" ht="12" customHeight="1">
      <c r="A74" s="490"/>
      <c r="B74" s="490"/>
      <c r="C74" s="490"/>
      <c r="D74" s="490"/>
      <c r="E74" s="490"/>
      <c r="F74" s="490"/>
      <c r="G74" s="490"/>
      <c r="H74" s="303"/>
    </row>
    <row r="75" spans="1:8" ht="12" customHeight="1">
      <c r="A75" s="490"/>
      <c r="B75" s="490"/>
      <c r="C75" s="490"/>
      <c r="D75" s="490"/>
      <c r="E75" s="490"/>
      <c r="F75" s="490"/>
      <c r="G75" s="490"/>
      <c r="H75" s="303"/>
    </row>
    <row r="76" spans="1:8" ht="12" customHeight="1">
      <c r="A76" s="490"/>
      <c r="B76" s="490"/>
      <c r="C76" s="490"/>
      <c r="D76" s="490"/>
      <c r="E76" s="490"/>
      <c r="F76" s="490"/>
      <c r="G76" s="490"/>
      <c r="H76" s="303"/>
    </row>
    <row r="77" spans="1:8" ht="12" customHeight="1">
      <c r="A77" s="490"/>
      <c r="B77" s="490"/>
      <c r="C77" s="490"/>
      <c r="D77" s="490"/>
      <c r="E77" s="490"/>
      <c r="F77" s="490"/>
      <c r="G77" s="490"/>
      <c r="H77" s="303"/>
    </row>
    <row r="78" spans="1:8" ht="12" customHeight="1">
      <c r="A78" s="490"/>
      <c r="B78" s="490"/>
      <c r="C78" s="490"/>
      <c r="D78" s="490"/>
      <c r="E78" s="490"/>
      <c r="F78" s="490"/>
      <c r="G78" s="490"/>
      <c r="H78" s="303"/>
    </row>
    <row r="79" spans="1:8" ht="12" customHeight="1">
      <c r="A79" s="490"/>
      <c r="B79" s="490"/>
      <c r="C79" s="490"/>
      <c r="D79" s="490"/>
      <c r="E79" s="490"/>
      <c r="F79" s="490"/>
      <c r="G79" s="490"/>
      <c r="H79" s="303"/>
    </row>
    <row r="80" spans="1:8" ht="12" customHeight="1">
      <c r="A80" s="490"/>
      <c r="B80" s="490"/>
      <c r="C80" s="490"/>
      <c r="D80" s="490"/>
      <c r="E80" s="490"/>
      <c r="F80" s="490"/>
      <c r="G80" s="490"/>
      <c r="H80" s="303"/>
    </row>
    <row r="81" spans="1:8" ht="12" customHeight="1">
      <c r="A81" s="490" t="s">
        <v>132</v>
      </c>
      <c r="B81" s="490"/>
      <c r="C81" s="490"/>
      <c r="D81" s="490"/>
      <c r="E81" s="490"/>
      <c r="F81" s="490"/>
      <c r="G81" s="490"/>
      <c r="H81" s="303"/>
    </row>
    <row r="82" spans="1:8" ht="12" customHeight="1">
      <c r="A82" s="490"/>
      <c r="B82" s="490"/>
      <c r="C82" s="490"/>
      <c r="D82" s="490"/>
      <c r="E82" s="490"/>
      <c r="F82" s="490"/>
      <c r="G82" s="490"/>
      <c r="H82" s="303"/>
    </row>
    <row r="83" spans="1:8" ht="12" customHeight="1">
      <c r="A83" s="490"/>
      <c r="B83" s="490"/>
      <c r="C83" s="490"/>
      <c r="D83" s="490"/>
      <c r="E83" s="490"/>
      <c r="F83" s="490"/>
      <c r="G83" s="490"/>
      <c r="H83" s="303"/>
    </row>
    <row r="84" spans="1:8" ht="12" customHeight="1">
      <c r="A84" s="490" t="s">
        <v>131</v>
      </c>
      <c r="B84" s="490"/>
      <c r="C84" s="490"/>
      <c r="D84" s="490"/>
      <c r="E84" s="490"/>
      <c r="F84" s="490"/>
      <c r="G84" s="490"/>
      <c r="H84" s="303"/>
    </row>
    <row r="85" spans="1:8" ht="12" customHeight="1">
      <c r="A85" s="490"/>
      <c r="B85" s="490"/>
      <c r="C85" s="490"/>
      <c r="D85" s="490"/>
      <c r="E85" s="490"/>
      <c r="F85" s="490"/>
      <c r="G85" s="490"/>
      <c r="H85" s="303"/>
    </row>
    <row r="86" spans="1:8" ht="12" customHeight="1">
      <c r="A86" s="490"/>
      <c r="B86" s="490"/>
      <c r="C86" s="490"/>
      <c r="D86" s="490"/>
      <c r="E86" s="490"/>
      <c r="F86" s="490"/>
      <c r="G86" s="490"/>
      <c r="H86" s="303"/>
    </row>
    <row r="87" spans="1:8" ht="12" customHeight="1">
      <c r="A87" s="490"/>
      <c r="B87" s="490"/>
      <c r="C87" s="490"/>
      <c r="D87" s="490"/>
      <c r="E87" s="490"/>
      <c r="F87" s="490"/>
      <c r="G87" s="490"/>
      <c r="H87" s="303"/>
    </row>
    <row r="88" spans="1:8" ht="12" customHeight="1">
      <c r="A88" s="490"/>
      <c r="B88" s="490"/>
      <c r="C88" s="490"/>
      <c r="D88" s="490"/>
      <c r="E88" s="490"/>
      <c r="F88" s="490"/>
      <c r="G88" s="490"/>
      <c r="H88" s="303"/>
    </row>
    <row r="89" spans="1:8" ht="12" customHeight="1">
      <c r="A89" s="490"/>
      <c r="B89" s="490"/>
      <c r="C89" s="490"/>
      <c r="D89" s="490"/>
      <c r="E89" s="490"/>
      <c r="F89" s="490"/>
      <c r="G89" s="490"/>
      <c r="H89" s="303"/>
    </row>
    <row r="90" spans="1:8" ht="12" customHeight="1">
      <c r="A90" s="490"/>
      <c r="B90" s="490"/>
      <c r="C90" s="490"/>
      <c r="D90" s="490"/>
      <c r="E90" s="490"/>
      <c r="F90" s="490"/>
      <c r="G90" s="490"/>
      <c r="H90" s="303"/>
    </row>
    <row r="91" spans="1:8" ht="12" customHeight="1">
      <c r="A91" s="490"/>
      <c r="B91" s="490"/>
      <c r="C91" s="490"/>
      <c r="D91" s="490"/>
      <c r="E91" s="490"/>
      <c r="F91" s="490"/>
      <c r="G91" s="490"/>
      <c r="H91" s="303"/>
    </row>
    <row r="92" spans="1:8" ht="12" customHeight="1">
      <c r="A92" s="490"/>
      <c r="B92" s="490"/>
      <c r="C92" s="490"/>
      <c r="D92" s="490"/>
      <c r="E92" s="490"/>
      <c r="F92" s="490"/>
      <c r="G92" s="490"/>
      <c r="H92" s="303"/>
    </row>
    <row r="93" spans="1:8" ht="12" customHeight="1">
      <c r="A93" s="491" t="s">
        <v>130</v>
      </c>
      <c r="B93" s="491"/>
      <c r="C93" s="491"/>
      <c r="D93" s="491"/>
      <c r="E93" s="491"/>
      <c r="F93" s="491"/>
      <c r="G93" s="491"/>
      <c r="H93" s="303"/>
    </row>
    <row r="94" spans="1:8" ht="12" customHeight="1">
      <c r="A94" s="491"/>
      <c r="B94" s="491"/>
      <c r="C94" s="491"/>
      <c r="D94" s="491"/>
      <c r="E94" s="491"/>
      <c r="F94" s="491"/>
      <c r="G94" s="491"/>
      <c r="H94" s="303"/>
    </row>
    <row r="95" spans="1:8" ht="12" customHeight="1">
      <c r="A95" s="492" t="s">
        <v>129</v>
      </c>
      <c r="B95" s="492"/>
      <c r="C95" s="492"/>
      <c r="D95" s="492"/>
      <c r="E95" s="492"/>
      <c r="F95" s="492"/>
      <c r="G95" s="492"/>
      <c r="H95" s="102"/>
    </row>
    <row r="96" spans="1:8" ht="12" customHeight="1">
      <c r="A96" s="492"/>
      <c r="B96" s="492"/>
      <c r="C96" s="492"/>
      <c r="D96" s="492"/>
      <c r="E96" s="492"/>
      <c r="F96" s="492"/>
      <c r="G96" s="492"/>
      <c r="H96" s="102"/>
    </row>
    <row r="97" spans="1:8" ht="12" customHeight="1">
      <c r="A97" s="302"/>
      <c r="B97" s="302"/>
      <c r="C97" s="302"/>
      <c r="D97" s="302"/>
      <c r="E97" s="302"/>
      <c r="F97" s="302"/>
      <c r="G97" s="302"/>
      <c r="H97" s="302"/>
    </row>
  </sheetData>
  <mergeCells count="11">
    <mergeCell ref="A55:G65"/>
    <mergeCell ref="A6:G11"/>
    <mergeCell ref="A12:G20"/>
    <mergeCell ref="A21:G32"/>
    <mergeCell ref="A33:G45"/>
    <mergeCell ref="A46:G54"/>
    <mergeCell ref="A66:G80"/>
    <mergeCell ref="A81:G83"/>
    <mergeCell ref="A84:G92"/>
    <mergeCell ref="A93:G94"/>
    <mergeCell ref="A95:G96"/>
  </mergeCells>
  <hyperlinks>
    <hyperlink ref="A95" r:id="rId1"/>
  </hyperlinks>
  <pageMargins left="0.70866141732283472" right="0.70866141732283472" top="0.78740157480314965" bottom="0.78740157480314965" header="0.31496062992125984" footer="0.31496062992125984"/>
  <pageSetup paperSize="9" fitToHeight="2" orientation="portrait" verticalDpi="0" r:id="rId2"/>
  <rowBreaks count="1" manualBreakCount="1">
    <brk id="54" max="16383" man="1"/>
  </row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fitToPage="1"/>
  </sheetPr>
  <dimension ref="A1:M60"/>
  <sheetViews>
    <sheetView showGridLines="0" zoomScaleNormal="100" workbookViewId="0"/>
  </sheetViews>
  <sheetFormatPr baseColWidth="10" defaultRowHeight="12.75"/>
  <cols>
    <col min="1" max="1" width="13.625" style="14" customWidth="1"/>
    <col min="2" max="2" width="12.125" style="14" customWidth="1"/>
    <col min="3" max="8" width="11.125" style="14" customWidth="1"/>
    <col min="9" max="9" width="4.125" style="14" customWidth="1"/>
    <col min="10" max="256" width="11" style="14"/>
    <col min="257" max="257" width="13.625" style="14" customWidth="1"/>
    <col min="258" max="258" width="12.125" style="14" customWidth="1"/>
    <col min="259" max="264" width="11.125" style="14" customWidth="1"/>
    <col min="265" max="265" width="4.125" style="14" customWidth="1"/>
    <col min="266" max="512" width="11" style="14"/>
    <col min="513" max="513" width="13.625" style="14" customWidth="1"/>
    <col min="514" max="514" width="12.125" style="14" customWidth="1"/>
    <col min="515" max="520" width="11.125" style="14" customWidth="1"/>
    <col min="521" max="521" width="4.125" style="14" customWidth="1"/>
    <col min="522" max="768" width="11" style="14"/>
    <col min="769" max="769" width="13.625" style="14" customWidth="1"/>
    <col min="770" max="770" width="12.125" style="14" customWidth="1"/>
    <col min="771" max="776" width="11.125" style="14" customWidth="1"/>
    <col min="777" max="777" width="4.125" style="14" customWidth="1"/>
    <col min="778" max="1024" width="11" style="14"/>
    <col min="1025" max="1025" width="13.625" style="14" customWidth="1"/>
    <col min="1026" max="1026" width="12.125" style="14" customWidth="1"/>
    <col min="1027" max="1032" width="11.125" style="14" customWidth="1"/>
    <col min="1033" max="1033" width="4.125" style="14" customWidth="1"/>
    <col min="1034" max="1280" width="11" style="14"/>
    <col min="1281" max="1281" width="13.625" style="14" customWidth="1"/>
    <col min="1282" max="1282" width="12.125" style="14" customWidth="1"/>
    <col min="1283" max="1288" width="11.125" style="14" customWidth="1"/>
    <col min="1289" max="1289" width="4.125" style="14" customWidth="1"/>
    <col min="1290" max="1536" width="11" style="14"/>
    <col min="1537" max="1537" width="13.625" style="14" customWidth="1"/>
    <col min="1538" max="1538" width="12.125" style="14" customWidth="1"/>
    <col min="1539" max="1544" width="11.125" style="14" customWidth="1"/>
    <col min="1545" max="1545" width="4.125" style="14" customWidth="1"/>
    <col min="1546" max="1792" width="11" style="14"/>
    <col min="1793" max="1793" width="13.625" style="14" customWidth="1"/>
    <col min="1794" max="1794" width="12.125" style="14" customWidth="1"/>
    <col min="1795" max="1800" width="11.125" style="14" customWidth="1"/>
    <col min="1801" max="1801" width="4.125" style="14" customWidth="1"/>
    <col min="1802" max="2048" width="11" style="14"/>
    <col min="2049" max="2049" width="13.625" style="14" customWidth="1"/>
    <col min="2050" max="2050" width="12.125" style="14" customWidth="1"/>
    <col min="2051" max="2056" width="11.125" style="14" customWidth="1"/>
    <col min="2057" max="2057" width="4.125" style="14" customWidth="1"/>
    <col min="2058" max="2304" width="11" style="14"/>
    <col min="2305" max="2305" width="13.625" style="14" customWidth="1"/>
    <col min="2306" max="2306" width="12.125" style="14" customWidth="1"/>
    <col min="2307" max="2312" width="11.125" style="14" customWidth="1"/>
    <col min="2313" max="2313" width="4.125" style="14" customWidth="1"/>
    <col min="2314" max="2560" width="11" style="14"/>
    <col min="2561" max="2561" width="13.625" style="14" customWidth="1"/>
    <col min="2562" max="2562" width="12.125" style="14" customWidth="1"/>
    <col min="2563" max="2568" width="11.125" style="14" customWidth="1"/>
    <col min="2569" max="2569" width="4.125" style="14" customWidth="1"/>
    <col min="2570" max="2816" width="11" style="14"/>
    <col min="2817" max="2817" width="13.625" style="14" customWidth="1"/>
    <col min="2818" max="2818" width="12.125" style="14" customWidth="1"/>
    <col min="2819" max="2824" width="11.125" style="14" customWidth="1"/>
    <col min="2825" max="2825" width="4.125" style="14" customWidth="1"/>
    <col min="2826" max="3072" width="11" style="14"/>
    <col min="3073" max="3073" width="13.625" style="14" customWidth="1"/>
    <col min="3074" max="3074" width="12.125" style="14" customWidth="1"/>
    <col min="3075" max="3080" width="11.125" style="14" customWidth="1"/>
    <col min="3081" max="3081" width="4.125" style="14" customWidth="1"/>
    <col min="3082" max="3328" width="11" style="14"/>
    <col min="3329" max="3329" width="13.625" style="14" customWidth="1"/>
    <col min="3330" max="3330" width="12.125" style="14" customWidth="1"/>
    <col min="3331" max="3336" width="11.125" style="14" customWidth="1"/>
    <col min="3337" max="3337" width="4.125" style="14" customWidth="1"/>
    <col min="3338" max="3584" width="11" style="14"/>
    <col min="3585" max="3585" width="13.625" style="14" customWidth="1"/>
    <col min="3586" max="3586" width="12.125" style="14" customWidth="1"/>
    <col min="3587" max="3592" width="11.125" style="14" customWidth="1"/>
    <col min="3593" max="3593" width="4.125" style="14" customWidth="1"/>
    <col min="3594" max="3840" width="11" style="14"/>
    <col min="3841" max="3841" width="13.625" style="14" customWidth="1"/>
    <col min="3842" max="3842" width="12.125" style="14" customWidth="1"/>
    <col min="3843" max="3848" width="11.125" style="14" customWidth="1"/>
    <col min="3849" max="3849" width="4.125" style="14" customWidth="1"/>
    <col min="3850" max="4096" width="11" style="14"/>
    <col min="4097" max="4097" width="13.625" style="14" customWidth="1"/>
    <col min="4098" max="4098" width="12.125" style="14" customWidth="1"/>
    <col min="4099" max="4104" width="11.125" style="14" customWidth="1"/>
    <col min="4105" max="4105" width="4.125" style="14" customWidth="1"/>
    <col min="4106" max="4352" width="11" style="14"/>
    <col min="4353" max="4353" width="13.625" style="14" customWidth="1"/>
    <col min="4354" max="4354" width="12.125" style="14" customWidth="1"/>
    <col min="4355" max="4360" width="11.125" style="14" customWidth="1"/>
    <col min="4361" max="4361" width="4.125" style="14" customWidth="1"/>
    <col min="4362" max="4608" width="11" style="14"/>
    <col min="4609" max="4609" width="13.625" style="14" customWidth="1"/>
    <col min="4610" max="4610" width="12.125" style="14" customWidth="1"/>
    <col min="4611" max="4616" width="11.125" style="14" customWidth="1"/>
    <col min="4617" max="4617" width="4.125" style="14" customWidth="1"/>
    <col min="4618" max="4864" width="11" style="14"/>
    <col min="4865" max="4865" width="13.625" style="14" customWidth="1"/>
    <col min="4866" max="4866" width="12.125" style="14" customWidth="1"/>
    <col min="4867" max="4872" width="11.125" style="14" customWidth="1"/>
    <col min="4873" max="4873" width="4.125" style="14" customWidth="1"/>
    <col min="4874" max="5120" width="11" style="14"/>
    <col min="5121" max="5121" width="13.625" style="14" customWidth="1"/>
    <col min="5122" max="5122" width="12.125" style="14" customWidth="1"/>
    <col min="5123" max="5128" width="11.125" style="14" customWidth="1"/>
    <col min="5129" max="5129" width="4.125" style="14" customWidth="1"/>
    <col min="5130" max="5376" width="11" style="14"/>
    <col min="5377" max="5377" width="13.625" style="14" customWidth="1"/>
    <col min="5378" max="5378" width="12.125" style="14" customWidth="1"/>
    <col min="5379" max="5384" width="11.125" style="14" customWidth="1"/>
    <col min="5385" max="5385" width="4.125" style="14" customWidth="1"/>
    <col min="5386" max="5632" width="11" style="14"/>
    <col min="5633" max="5633" width="13.625" style="14" customWidth="1"/>
    <col min="5634" max="5634" width="12.125" style="14" customWidth="1"/>
    <col min="5635" max="5640" width="11.125" style="14" customWidth="1"/>
    <col min="5641" max="5641" width="4.125" style="14" customWidth="1"/>
    <col min="5642" max="5888" width="11" style="14"/>
    <col min="5889" max="5889" width="13.625" style="14" customWidth="1"/>
    <col min="5890" max="5890" width="12.125" style="14" customWidth="1"/>
    <col min="5891" max="5896" width="11.125" style="14" customWidth="1"/>
    <col min="5897" max="5897" width="4.125" style="14" customWidth="1"/>
    <col min="5898" max="6144" width="11" style="14"/>
    <col min="6145" max="6145" width="13.625" style="14" customWidth="1"/>
    <col min="6146" max="6146" width="12.125" style="14" customWidth="1"/>
    <col min="6147" max="6152" width="11.125" style="14" customWidth="1"/>
    <col min="6153" max="6153" width="4.125" style="14" customWidth="1"/>
    <col min="6154" max="6400" width="11" style="14"/>
    <col min="6401" max="6401" width="13.625" style="14" customWidth="1"/>
    <col min="6402" max="6402" width="12.125" style="14" customWidth="1"/>
    <col min="6403" max="6408" width="11.125" style="14" customWidth="1"/>
    <col min="6409" max="6409" width="4.125" style="14" customWidth="1"/>
    <col min="6410" max="6656" width="11" style="14"/>
    <col min="6657" max="6657" width="13.625" style="14" customWidth="1"/>
    <col min="6658" max="6658" width="12.125" style="14" customWidth="1"/>
    <col min="6659" max="6664" width="11.125" style="14" customWidth="1"/>
    <col min="6665" max="6665" width="4.125" style="14" customWidth="1"/>
    <col min="6666" max="6912" width="11" style="14"/>
    <col min="6913" max="6913" width="13.625" style="14" customWidth="1"/>
    <col min="6914" max="6914" width="12.125" style="14" customWidth="1"/>
    <col min="6915" max="6920" width="11.125" style="14" customWidth="1"/>
    <col min="6921" max="6921" width="4.125" style="14" customWidth="1"/>
    <col min="6922" max="7168" width="11" style="14"/>
    <col min="7169" max="7169" width="13.625" style="14" customWidth="1"/>
    <col min="7170" max="7170" width="12.125" style="14" customWidth="1"/>
    <col min="7171" max="7176" width="11.125" style="14" customWidth="1"/>
    <col min="7177" max="7177" width="4.125" style="14" customWidth="1"/>
    <col min="7178" max="7424" width="11" style="14"/>
    <col min="7425" max="7425" width="13.625" style="14" customWidth="1"/>
    <col min="7426" max="7426" width="12.125" style="14" customWidth="1"/>
    <col min="7427" max="7432" width="11.125" style="14" customWidth="1"/>
    <col min="7433" max="7433" width="4.125" style="14" customWidth="1"/>
    <col min="7434" max="7680" width="11" style="14"/>
    <col min="7681" max="7681" width="13.625" style="14" customWidth="1"/>
    <col min="7682" max="7682" width="12.125" style="14" customWidth="1"/>
    <col min="7683" max="7688" width="11.125" style="14" customWidth="1"/>
    <col min="7689" max="7689" width="4.125" style="14" customWidth="1"/>
    <col min="7690" max="7936" width="11" style="14"/>
    <col min="7937" max="7937" width="13.625" style="14" customWidth="1"/>
    <col min="7938" max="7938" width="12.125" style="14" customWidth="1"/>
    <col min="7939" max="7944" width="11.125" style="14" customWidth="1"/>
    <col min="7945" max="7945" width="4.125" style="14" customWidth="1"/>
    <col min="7946" max="8192" width="11" style="14"/>
    <col min="8193" max="8193" width="13.625" style="14" customWidth="1"/>
    <col min="8194" max="8194" width="12.125" style="14" customWidth="1"/>
    <col min="8195" max="8200" width="11.125" style="14" customWidth="1"/>
    <col min="8201" max="8201" width="4.125" style="14" customWidth="1"/>
    <col min="8202" max="8448" width="11" style="14"/>
    <col min="8449" max="8449" width="13.625" style="14" customWidth="1"/>
    <col min="8450" max="8450" width="12.125" style="14" customWidth="1"/>
    <col min="8451" max="8456" width="11.125" style="14" customWidth="1"/>
    <col min="8457" max="8457" width="4.125" style="14" customWidth="1"/>
    <col min="8458" max="8704" width="11" style="14"/>
    <col min="8705" max="8705" width="13.625" style="14" customWidth="1"/>
    <col min="8706" max="8706" width="12.125" style="14" customWidth="1"/>
    <col min="8707" max="8712" width="11.125" style="14" customWidth="1"/>
    <col min="8713" max="8713" width="4.125" style="14" customWidth="1"/>
    <col min="8714" max="8960" width="11" style="14"/>
    <col min="8961" max="8961" width="13.625" style="14" customWidth="1"/>
    <col min="8962" max="8962" width="12.125" style="14" customWidth="1"/>
    <col min="8963" max="8968" width="11.125" style="14" customWidth="1"/>
    <col min="8969" max="8969" width="4.125" style="14" customWidth="1"/>
    <col min="8970" max="9216" width="11" style="14"/>
    <col min="9217" max="9217" width="13.625" style="14" customWidth="1"/>
    <col min="9218" max="9218" width="12.125" style="14" customWidth="1"/>
    <col min="9219" max="9224" width="11.125" style="14" customWidth="1"/>
    <col min="9225" max="9225" width="4.125" style="14" customWidth="1"/>
    <col min="9226" max="9472" width="11" style="14"/>
    <col min="9473" max="9473" width="13.625" style="14" customWidth="1"/>
    <col min="9474" max="9474" width="12.125" style="14" customWidth="1"/>
    <col min="9475" max="9480" width="11.125" style="14" customWidth="1"/>
    <col min="9481" max="9481" width="4.125" style="14" customWidth="1"/>
    <col min="9482" max="9728" width="11" style="14"/>
    <col min="9729" max="9729" width="13.625" style="14" customWidth="1"/>
    <col min="9730" max="9730" width="12.125" style="14" customWidth="1"/>
    <col min="9731" max="9736" width="11.125" style="14" customWidth="1"/>
    <col min="9737" max="9737" width="4.125" style="14" customWidth="1"/>
    <col min="9738" max="9984" width="11" style="14"/>
    <col min="9985" max="9985" width="13.625" style="14" customWidth="1"/>
    <col min="9986" max="9986" width="12.125" style="14" customWidth="1"/>
    <col min="9987" max="9992" width="11.125" style="14" customWidth="1"/>
    <col min="9993" max="9993" width="4.125" style="14" customWidth="1"/>
    <col min="9994" max="10240" width="11" style="14"/>
    <col min="10241" max="10241" width="13.625" style="14" customWidth="1"/>
    <col min="10242" max="10242" width="12.125" style="14" customWidth="1"/>
    <col min="10243" max="10248" width="11.125" style="14" customWidth="1"/>
    <col min="10249" max="10249" width="4.125" style="14" customWidth="1"/>
    <col min="10250" max="10496" width="11" style="14"/>
    <col min="10497" max="10497" width="13.625" style="14" customWidth="1"/>
    <col min="10498" max="10498" width="12.125" style="14" customWidth="1"/>
    <col min="10499" max="10504" width="11.125" style="14" customWidth="1"/>
    <col min="10505" max="10505" width="4.125" style="14" customWidth="1"/>
    <col min="10506" max="10752" width="11" style="14"/>
    <col min="10753" max="10753" width="13.625" style="14" customWidth="1"/>
    <col min="10754" max="10754" width="12.125" style="14" customWidth="1"/>
    <col min="10755" max="10760" width="11.125" style="14" customWidth="1"/>
    <col min="10761" max="10761" width="4.125" style="14" customWidth="1"/>
    <col min="10762" max="11008" width="11" style="14"/>
    <col min="11009" max="11009" width="13.625" style="14" customWidth="1"/>
    <col min="11010" max="11010" width="12.125" style="14" customWidth="1"/>
    <col min="11011" max="11016" width="11.125" style="14" customWidth="1"/>
    <col min="11017" max="11017" width="4.125" style="14" customWidth="1"/>
    <col min="11018" max="11264" width="11" style="14"/>
    <col min="11265" max="11265" width="13.625" style="14" customWidth="1"/>
    <col min="11266" max="11266" width="12.125" style="14" customWidth="1"/>
    <col min="11267" max="11272" width="11.125" style="14" customWidth="1"/>
    <col min="11273" max="11273" width="4.125" style="14" customWidth="1"/>
    <col min="11274" max="11520" width="11" style="14"/>
    <col min="11521" max="11521" width="13.625" style="14" customWidth="1"/>
    <col min="11522" max="11522" width="12.125" style="14" customWidth="1"/>
    <col min="11523" max="11528" width="11.125" style="14" customWidth="1"/>
    <col min="11529" max="11529" width="4.125" style="14" customWidth="1"/>
    <col min="11530" max="11776" width="11" style="14"/>
    <col min="11777" max="11777" width="13.625" style="14" customWidth="1"/>
    <col min="11778" max="11778" width="12.125" style="14" customWidth="1"/>
    <col min="11779" max="11784" width="11.125" style="14" customWidth="1"/>
    <col min="11785" max="11785" width="4.125" style="14" customWidth="1"/>
    <col min="11786" max="12032" width="11" style="14"/>
    <col min="12033" max="12033" width="13.625" style="14" customWidth="1"/>
    <col min="12034" max="12034" width="12.125" style="14" customWidth="1"/>
    <col min="12035" max="12040" width="11.125" style="14" customWidth="1"/>
    <col min="12041" max="12041" width="4.125" style="14" customWidth="1"/>
    <col min="12042" max="12288" width="11" style="14"/>
    <col min="12289" max="12289" width="13.625" style="14" customWidth="1"/>
    <col min="12290" max="12290" width="12.125" style="14" customWidth="1"/>
    <col min="12291" max="12296" width="11.125" style="14" customWidth="1"/>
    <col min="12297" max="12297" width="4.125" style="14" customWidth="1"/>
    <col min="12298" max="12544" width="11" style="14"/>
    <col min="12545" max="12545" width="13.625" style="14" customWidth="1"/>
    <col min="12546" max="12546" width="12.125" style="14" customWidth="1"/>
    <col min="12547" max="12552" width="11.125" style="14" customWidth="1"/>
    <col min="12553" max="12553" width="4.125" style="14" customWidth="1"/>
    <col min="12554" max="12800" width="11" style="14"/>
    <col min="12801" max="12801" width="13.625" style="14" customWidth="1"/>
    <col min="12802" max="12802" width="12.125" style="14" customWidth="1"/>
    <col min="12803" max="12808" width="11.125" style="14" customWidth="1"/>
    <col min="12809" max="12809" width="4.125" style="14" customWidth="1"/>
    <col min="12810" max="13056" width="11" style="14"/>
    <col min="13057" max="13057" width="13.625" style="14" customWidth="1"/>
    <col min="13058" max="13058" width="12.125" style="14" customWidth="1"/>
    <col min="13059" max="13064" width="11.125" style="14" customWidth="1"/>
    <col min="13065" max="13065" width="4.125" style="14" customWidth="1"/>
    <col min="13066" max="13312" width="11" style="14"/>
    <col min="13313" max="13313" width="13.625" style="14" customWidth="1"/>
    <col min="13314" max="13314" width="12.125" style="14" customWidth="1"/>
    <col min="13315" max="13320" width="11.125" style="14" customWidth="1"/>
    <col min="13321" max="13321" width="4.125" style="14" customWidth="1"/>
    <col min="13322" max="13568" width="11" style="14"/>
    <col min="13569" max="13569" width="13.625" style="14" customWidth="1"/>
    <col min="13570" max="13570" width="12.125" style="14" customWidth="1"/>
    <col min="13571" max="13576" width="11.125" style="14" customWidth="1"/>
    <col min="13577" max="13577" width="4.125" style="14" customWidth="1"/>
    <col min="13578" max="13824" width="11" style="14"/>
    <col min="13825" max="13825" width="13.625" style="14" customWidth="1"/>
    <col min="13826" max="13826" width="12.125" style="14" customWidth="1"/>
    <col min="13827" max="13832" width="11.125" style="14" customWidth="1"/>
    <col min="13833" max="13833" width="4.125" style="14" customWidth="1"/>
    <col min="13834" max="14080" width="11" style="14"/>
    <col min="14081" max="14081" width="13.625" style="14" customWidth="1"/>
    <col min="14082" max="14082" width="12.125" style="14" customWidth="1"/>
    <col min="14083" max="14088" width="11.125" style="14" customWidth="1"/>
    <col min="14089" max="14089" width="4.125" style="14" customWidth="1"/>
    <col min="14090" max="14336" width="11" style="14"/>
    <col min="14337" max="14337" width="13.625" style="14" customWidth="1"/>
    <col min="14338" max="14338" width="12.125" style="14" customWidth="1"/>
    <col min="14339" max="14344" width="11.125" style="14" customWidth="1"/>
    <col min="14345" max="14345" width="4.125" style="14" customWidth="1"/>
    <col min="14346" max="14592" width="11" style="14"/>
    <col min="14593" max="14593" width="13.625" style="14" customWidth="1"/>
    <col min="14594" max="14594" width="12.125" style="14" customWidth="1"/>
    <col min="14595" max="14600" width="11.125" style="14" customWidth="1"/>
    <col min="14601" max="14601" width="4.125" style="14" customWidth="1"/>
    <col min="14602" max="14848" width="11" style="14"/>
    <col min="14849" max="14849" width="13.625" style="14" customWidth="1"/>
    <col min="14850" max="14850" width="12.125" style="14" customWidth="1"/>
    <col min="14851" max="14856" width="11.125" style="14" customWidth="1"/>
    <col min="14857" max="14857" width="4.125" style="14" customWidth="1"/>
    <col min="14858" max="15104" width="11" style="14"/>
    <col min="15105" max="15105" width="13.625" style="14" customWidth="1"/>
    <col min="15106" max="15106" width="12.125" style="14" customWidth="1"/>
    <col min="15107" max="15112" width="11.125" style="14" customWidth="1"/>
    <col min="15113" max="15113" width="4.125" style="14" customWidth="1"/>
    <col min="15114" max="15360" width="11" style="14"/>
    <col min="15361" max="15361" width="13.625" style="14" customWidth="1"/>
    <col min="15362" max="15362" width="12.125" style="14" customWidth="1"/>
    <col min="15363" max="15368" width="11.125" style="14" customWidth="1"/>
    <col min="15369" max="15369" width="4.125" style="14" customWidth="1"/>
    <col min="15370" max="15616" width="11" style="14"/>
    <col min="15617" max="15617" width="13.625" style="14" customWidth="1"/>
    <col min="15618" max="15618" width="12.125" style="14" customWidth="1"/>
    <col min="15619" max="15624" width="11.125" style="14" customWidth="1"/>
    <col min="15625" max="15625" width="4.125" style="14" customWidth="1"/>
    <col min="15626" max="15872" width="11" style="14"/>
    <col min="15873" max="15873" width="13.625" style="14" customWidth="1"/>
    <col min="15874" max="15874" width="12.125" style="14" customWidth="1"/>
    <col min="15875" max="15880" width="11.125" style="14" customWidth="1"/>
    <col min="15881" max="15881" width="4.125" style="14" customWidth="1"/>
    <col min="15882" max="16128" width="11" style="14"/>
    <col min="16129" max="16129" width="13.625" style="14" customWidth="1"/>
    <col min="16130" max="16130" width="12.125" style="14" customWidth="1"/>
    <col min="16131" max="16136" width="11.125" style="14" customWidth="1"/>
    <col min="16137" max="16137" width="4.125" style="14" customWidth="1"/>
    <col min="16138" max="16384" width="11" style="14"/>
  </cols>
  <sheetData>
    <row r="1" spans="1:8" s="13" customFormat="1" ht="33.75" customHeight="1">
      <c r="A1" s="11"/>
      <c r="B1" s="11"/>
      <c r="C1" s="11"/>
      <c r="D1" s="11"/>
      <c r="E1" s="11"/>
      <c r="F1" s="11"/>
      <c r="G1" s="12"/>
      <c r="H1" s="264" t="s">
        <v>44</v>
      </c>
    </row>
    <row r="2" spans="1:8" ht="11.25" customHeight="1">
      <c r="H2" s="265" t="s">
        <v>332</v>
      </c>
    </row>
    <row r="3" spans="1:8" ht="21.75" customHeight="1">
      <c r="A3" s="16" t="s">
        <v>333</v>
      </c>
      <c r="B3" s="17"/>
      <c r="C3" s="17"/>
      <c r="D3" s="17"/>
      <c r="E3" s="17"/>
      <c r="F3" s="17"/>
      <c r="G3" s="17"/>
      <c r="H3" s="17"/>
    </row>
    <row r="5" spans="1:8" ht="48.75" customHeight="1">
      <c r="A5" s="494" t="s">
        <v>334</v>
      </c>
      <c r="B5" s="494"/>
      <c r="C5" s="494"/>
      <c r="D5" s="494"/>
      <c r="E5" s="494"/>
      <c r="F5" s="494"/>
      <c r="G5" s="494"/>
      <c r="H5" s="494"/>
    </row>
    <row r="6" spans="1:8">
      <c r="A6" s="19"/>
      <c r="B6" s="19"/>
      <c r="C6" s="19"/>
      <c r="D6" s="19"/>
      <c r="E6" s="19"/>
      <c r="F6" s="19"/>
      <c r="G6" s="19"/>
      <c r="H6" s="19"/>
    </row>
    <row r="7" spans="1:8" ht="274.5" customHeight="1">
      <c r="A7" s="495" t="s">
        <v>335</v>
      </c>
      <c r="B7" s="495"/>
      <c r="C7" s="495"/>
      <c r="D7" s="495"/>
      <c r="E7" s="495"/>
      <c r="F7" s="495"/>
      <c r="G7" s="495"/>
      <c r="H7" s="495"/>
    </row>
    <row r="8" spans="1:8">
      <c r="A8" s="19"/>
      <c r="B8" s="19"/>
      <c r="C8" s="19"/>
      <c r="D8" s="19"/>
      <c r="E8" s="19"/>
      <c r="F8" s="19"/>
      <c r="G8" s="19"/>
      <c r="H8" s="19"/>
    </row>
    <row r="9" spans="1:8" ht="121.5" customHeight="1">
      <c r="A9" s="495" t="s">
        <v>336</v>
      </c>
      <c r="B9" s="495"/>
      <c r="C9" s="495"/>
      <c r="D9" s="495"/>
      <c r="E9" s="495"/>
      <c r="F9" s="495"/>
      <c r="G9" s="495"/>
      <c r="H9" s="495"/>
    </row>
    <row r="10" spans="1:8">
      <c r="A10" s="19"/>
      <c r="B10" s="22"/>
      <c r="C10" s="22"/>
      <c r="D10" s="22"/>
      <c r="E10" s="22"/>
      <c r="F10" s="22"/>
      <c r="G10" s="22"/>
      <c r="H10" s="22"/>
    </row>
    <row r="11" spans="1:8" s="266" customFormat="1" ht="48" customHeight="1">
      <c r="A11" s="495" t="s">
        <v>337</v>
      </c>
      <c r="B11" s="495"/>
      <c r="C11" s="495"/>
      <c r="D11" s="495"/>
      <c r="E11" s="495"/>
      <c r="F11" s="495"/>
      <c r="G11" s="495"/>
      <c r="H11" s="495"/>
    </row>
    <row r="12" spans="1:8" s="267" customFormat="1" ht="24.75" customHeight="1">
      <c r="A12" s="493" t="s">
        <v>338</v>
      </c>
      <c r="B12" s="495"/>
      <c r="C12" s="495"/>
      <c r="D12" s="495"/>
      <c r="E12" s="495"/>
      <c r="F12" s="495"/>
      <c r="G12" s="495"/>
      <c r="H12" s="495"/>
    </row>
    <row r="13" spans="1:8" s="266" customFormat="1" ht="27" customHeight="1">
      <c r="A13" s="495" t="s">
        <v>339</v>
      </c>
      <c r="B13" s="495"/>
      <c r="C13" s="495"/>
      <c r="D13" s="495"/>
      <c r="E13" s="495"/>
      <c r="F13" s="495"/>
      <c r="G13" s="495"/>
      <c r="H13" s="495"/>
    </row>
    <row r="14" spans="1:8" s="266" customFormat="1" ht="26.25" customHeight="1">
      <c r="A14" s="493" t="s">
        <v>340</v>
      </c>
      <c r="B14" s="493"/>
      <c r="C14" s="493"/>
      <c r="D14" s="493"/>
      <c r="E14" s="493"/>
      <c r="F14" s="493"/>
      <c r="G14" s="493"/>
      <c r="H14" s="493"/>
    </row>
    <row r="15" spans="1:8" s="266" customFormat="1" ht="12">
      <c r="A15" s="13" t="s">
        <v>341</v>
      </c>
      <c r="B15" s="13"/>
      <c r="C15" s="13"/>
      <c r="D15" s="13"/>
      <c r="E15" s="13"/>
      <c r="F15" s="13"/>
      <c r="G15" s="13"/>
      <c r="H15" s="13"/>
    </row>
    <row r="16" spans="1:8">
      <c r="A16" s="19"/>
      <c r="B16" s="19"/>
      <c r="C16" s="19"/>
      <c r="D16" s="19"/>
      <c r="E16" s="19"/>
      <c r="F16" s="19"/>
      <c r="G16" s="19"/>
      <c r="H16" s="19"/>
    </row>
    <row r="17" spans="1:8" s="269" customFormat="1" ht="12">
      <c r="A17" s="268" t="s">
        <v>342</v>
      </c>
      <c r="B17" s="268"/>
      <c r="C17" s="268"/>
      <c r="D17" s="268"/>
      <c r="E17" s="268"/>
      <c r="F17" s="268"/>
      <c r="G17" s="268"/>
      <c r="H17" s="268"/>
    </row>
    <row r="18" spans="1:8">
      <c r="A18" s="19"/>
      <c r="B18" s="19"/>
      <c r="C18" s="19"/>
      <c r="D18" s="19"/>
      <c r="E18" s="19"/>
      <c r="F18" s="19"/>
      <c r="G18" s="19"/>
      <c r="H18" s="19"/>
    </row>
    <row r="19" spans="1:8">
      <c r="A19" s="19"/>
      <c r="B19" s="19"/>
      <c r="C19" s="19"/>
      <c r="D19" s="19"/>
      <c r="E19" s="19"/>
      <c r="F19" s="19"/>
      <c r="G19" s="19"/>
      <c r="H19" s="19"/>
    </row>
    <row r="20" spans="1:8">
      <c r="A20" s="19"/>
      <c r="B20" s="19"/>
      <c r="C20" s="19"/>
      <c r="D20" s="19"/>
      <c r="E20" s="19"/>
      <c r="F20" s="19"/>
      <c r="G20" s="19"/>
      <c r="H20" s="19"/>
    </row>
    <row r="21" spans="1:8">
      <c r="A21" s="19"/>
      <c r="B21" s="19"/>
      <c r="C21" s="19"/>
      <c r="D21" s="19"/>
      <c r="E21" s="19"/>
      <c r="F21" s="19"/>
      <c r="G21" s="19"/>
      <c r="H21" s="19"/>
    </row>
    <row r="22" spans="1:8">
      <c r="A22" s="19"/>
      <c r="B22" s="19"/>
      <c r="C22" s="19"/>
      <c r="D22" s="19"/>
      <c r="E22" s="19"/>
      <c r="F22" s="19"/>
      <c r="G22" s="19"/>
      <c r="H22" s="19"/>
    </row>
    <row r="23" spans="1:8">
      <c r="A23" s="19"/>
      <c r="B23" s="19"/>
      <c r="C23" s="19"/>
      <c r="D23" s="19"/>
      <c r="E23" s="19"/>
      <c r="F23" s="19"/>
      <c r="G23" s="19"/>
      <c r="H23" s="19"/>
    </row>
    <row r="24" spans="1:8">
      <c r="A24" s="19"/>
      <c r="B24" s="19"/>
      <c r="C24" s="19"/>
      <c r="D24" s="19"/>
      <c r="E24" s="19"/>
      <c r="F24" s="19"/>
      <c r="G24" s="19"/>
      <c r="H24" s="19"/>
    </row>
    <row r="25" spans="1:8">
      <c r="A25" s="19"/>
      <c r="B25" s="19"/>
      <c r="C25" s="19"/>
      <c r="D25" s="19"/>
      <c r="E25" s="19"/>
      <c r="F25" s="19"/>
      <c r="G25" s="19"/>
      <c r="H25" s="19"/>
    </row>
    <row r="26" spans="1:8">
      <c r="A26" s="19"/>
      <c r="B26" s="19"/>
      <c r="C26" s="19"/>
      <c r="D26" s="19"/>
      <c r="E26" s="19"/>
      <c r="F26" s="19"/>
      <c r="G26" s="19"/>
      <c r="H26" s="19"/>
    </row>
    <row r="27" spans="1:8">
      <c r="A27" s="19"/>
      <c r="B27" s="19"/>
      <c r="C27" s="19"/>
      <c r="D27" s="19"/>
      <c r="E27" s="19"/>
      <c r="F27" s="19"/>
      <c r="G27" s="19"/>
      <c r="H27" s="19"/>
    </row>
    <row r="28" spans="1:8">
      <c r="A28" s="19"/>
      <c r="B28" s="19"/>
      <c r="C28" s="19"/>
      <c r="D28" s="19"/>
      <c r="E28" s="19"/>
      <c r="F28" s="19"/>
      <c r="G28" s="19"/>
      <c r="H28" s="19"/>
    </row>
    <row r="29" spans="1:8">
      <c r="A29" s="19"/>
      <c r="B29" s="19"/>
      <c r="C29" s="19"/>
      <c r="D29" s="19"/>
      <c r="E29" s="19"/>
      <c r="F29" s="19"/>
      <c r="G29" s="19"/>
      <c r="H29" s="19"/>
    </row>
    <row r="30" spans="1:8">
      <c r="A30" s="19"/>
      <c r="B30" s="19"/>
      <c r="C30" s="19"/>
      <c r="D30" s="19"/>
      <c r="E30" s="19"/>
      <c r="F30" s="19"/>
      <c r="G30" s="19"/>
      <c r="H30" s="19"/>
    </row>
    <row r="31" spans="1:8">
      <c r="A31" s="19"/>
      <c r="B31" s="19"/>
      <c r="C31" s="19"/>
      <c r="D31" s="19"/>
      <c r="E31" s="19"/>
      <c r="F31" s="19"/>
      <c r="G31" s="19"/>
      <c r="H31" s="19"/>
    </row>
    <row r="32" spans="1:8">
      <c r="A32" s="19"/>
      <c r="B32" s="19"/>
      <c r="C32" s="19"/>
      <c r="D32" s="19"/>
      <c r="E32" s="19"/>
      <c r="F32" s="19"/>
      <c r="G32" s="19"/>
      <c r="H32" s="19"/>
    </row>
    <row r="33" spans="1:13" ht="24" customHeight="1">
      <c r="A33" s="25"/>
      <c r="B33" s="19"/>
      <c r="C33" s="19"/>
      <c r="D33" s="19"/>
      <c r="E33" s="19"/>
      <c r="F33" s="19"/>
      <c r="G33" s="19"/>
      <c r="H33" s="19"/>
    </row>
    <row r="34" spans="1:13">
      <c r="A34" s="19"/>
      <c r="B34" s="19"/>
      <c r="C34" s="19"/>
      <c r="D34" s="19"/>
      <c r="E34" s="19"/>
      <c r="F34" s="19"/>
      <c r="G34" s="19"/>
      <c r="H34" s="19"/>
    </row>
    <row r="35" spans="1:13">
      <c r="A35" s="19"/>
      <c r="B35" s="19"/>
      <c r="C35" s="19"/>
      <c r="D35" s="19"/>
      <c r="E35" s="19"/>
      <c r="F35" s="19"/>
      <c r="G35" s="19"/>
      <c r="H35" s="19"/>
    </row>
    <row r="36" spans="1:13" ht="14.25">
      <c r="A36" s="19"/>
      <c r="B36" s="19"/>
      <c r="C36" s="19"/>
      <c r="D36" s="19"/>
      <c r="E36" s="19"/>
      <c r="F36" s="19"/>
      <c r="G36" s="19"/>
      <c r="H36" s="19"/>
      <c r="M36" s="270"/>
    </row>
    <row r="37" spans="1:13">
      <c r="A37" s="19"/>
      <c r="B37" s="19"/>
      <c r="C37" s="19"/>
      <c r="D37" s="19"/>
      <c r="E37" s="19"/>
      <c r="F37" s="19"/>
      <c r="G37" s="19"/>
      <c r="H37" s="19"/>
    </row>
    <row r="38" spans="1:13">
      <c r="A38" s="19"/>
      <c r="B38" s="19"/>
      <c r="C38" s="19"/>
      <c r="D38" s="19"/>
      <c r="E38" s="19"/>
      <c r="F38" s="19"/>
      <c r="G38" s="19"/>
      <c r="H38" s="19"/>
    </row>
    <row r="39" spans="1:13">
      <c r="A39" s="19"/>
      <c r="B39" s="19"/>
      <c r="C39" s="19"/>
      <c r="D39" s="19"/>
      <c r="E39" s="19"/>
      <c r="F39" s="19"/>
      <c r="G39" s="19"/>
      <c r="H39" s="19"/>
    </row>
    <row r="40" spans="1:13">
      <c r="A40" s="19"/>
      <c r="B40" s="19"/>
      <c r="C40" s="19"/>
      <c r="D40" s="19"/>
      <c r="E40" s="19"/>
      <c r="F40" s="19"/>
      <c r="G40" s="19"/>
      <c r="H40" s="19"/>
    </row>
    <row r="41" spans="1:13">
      <c r="A41" s="19"/>
      <c r="B41" s="19"/>
      <c r="C41" s="19"/>
      <c r="D41" s="19"/>
      <c r="E41" s="19"/>
      <c r="F41" s="19"/>
      <c r="G41" s="19"/>
      <c r="H41" s="19"/>
    </row>
    <row r="42" spans="1:13">
      <c r="A42" s="19"/>
      <c r="B42" s="19"/>
      <c r="C42" s="19"/>
      <c r="D42" s="19"/>
      <c r="E42" s="19"/>
      <c r="F42" s="19"/>
      <c r="G42" s="19"/>
      <c r="H42" s="19"/>
    </row>
    <row r="43" spans="1:13">
      <c r="A43" s="19"/>
      <c r="B43" s="19"/>
      <c r="C43" s="19"/>
      <c r="D43" s="19"/>
      <c r="E43" s="19"/>
      <c r="F43" s="19"/>
      <c r="G43" s="19"/>
      <c r="H43" s="19"/>
    </row>
    <row r="44" spans="1:13">
      <c r="A44" s="19"/>
      <c r="B44" s="19"/>
      <c r="C44" s="19"/>
      <c r="D44" s="19"/>
      <c r="E44" s="19"/>
      <c r="F44" s="19"/>
      <c r="G44" s="19"/>
      <c r="H44" s="19"/>
    </row>
    <row r="45" spans="1:13">
      <c r="A45" s="26"/>
      <c r="B45" s="19"/>
      <c r="C45" s="19"/>
      <c r="D45" s="19"/>
      <c r="E45" s="19"/>
      <c r="F45" s="19"/>
      <c r="G45" s="19"/>
      <c r="H45" s="19"/>
    </row>
    <row r="46" spans="1:13">
      <c r="A46" s="19"/>
      <c r="B46" s="19"/>
      <c r="C46" s="19"/>
      <c r="D46" s="19"/>
      <c r="E46" s="19"/>
      <c r="F46" s="19"/>
      <c r="G46" s="19"/>
      <c r="H46" s="19"/>
    </row>
    <row r="47" spans="1:13">
      <c r="A47" s="271"/>
      <c r="B47" s="19"/>
      <c r="C47" s="19"/>
      <c r="D47" s="19"/>
      <c r="E47" s="19"/>
      <c r="F47" s="19"/>
      <c r="G47" s="19"/>
      <c r="H47" s="19"/>
    </row>
    <row r="48" spans="1:13" ht="14.25">
      <c r="A48" s="19"/>
      <c r="B48" s="19"/>
      <c r="C48" s="19"/>
      <c r="D48" s="19"/>
      <c r="E48" s="19"/>
      <c r="F48" s="19"/>
      <c r="G48" s="19"/>
      <c r="H48" s="19"/>
      <c r="L48" s="272"/>
    </row>
    <row r="49" spans="1:8">
      <c r="A49" s="19"/>
      <c r="B49" s="19"/>
      <c r="C49" s="19"/>
      <c r="D49" s="19"/>
      <c r="E49" s="19"/>
      <c r="F49" s="19"/>
      <c r="G49" s="19"/>
      <c r="H49" s="19"/>
    </row>
    <row r="50" spans="1:8">
      <c r="A50" s="19"/>
      <c r="B50" s="19"/>
      <c r="C50" s="19"/>
      <c r="D50" s="19"/>
      <c r="E50" s="19"/>
      <c r="F50" s="19"/>
      <c r="G50" s="19"/>
      <c r="H50" s="19"/>
    </row>
    <row r="51" spans="1:8">
      <c r="A51" s="19"/>
      <c r="B51" s="19"/>
      <c r="C51" s="19"/>
      <c r="D51" s="19"/>
      <c r="E51" s="19"/>
      <c r="F51" s="19"/>
      <c r="G51" s="19"/>
      <c r="H51" s="19"/>
    </row>
    <row r="52" spans="1:8">
      <c r="A52" s="19"/>
      <c r="B52" s="19"/>
      <c r="C52" s="19"/>
      <c r="D52" s="19"/>
      <c r="E52" s="19"/>
      <c r="F52" s="19"/>
      <c r="G52" s="19"/>
      <c r="H52" s="19"/>
    </row>
    <row r="53" spans="1:8">
      <c r="A53" s="19"/>
      <c r="B53" s="19"/>
      <c r="C53" s="19"/>
      <c r="D53" s="19"/>
      <c r="E53" s="19"/>
      <c r="F53" s="19"/>
      <c r="G53" s="19"/>
      <c r="H53" s="19"/>
    </row>
    <row r="54" spans="1:8" ht="14.25">
      <c r="A54" s="28"/>
      <c r="B54" s="29"/>
      <c r="C54" s="29"/>
      <c r="D54" s="29"/>
      <c r="E54" s="29"/>
      <c r="F54" s="47"/>
      <c r="G54" s="19"/>
      <c r="H54" s="19"/>
    </row>
    <row r="55" spans="1:8" ht="14.25">
      <c r="A55" s="28"/>
      <c r="B55" s="29"/>
      <c r="C55" s="29"/>
      <c r="D55" s="29"/>
      <c r="E55" s="29"/>
      <c r="F55" s="47"/>
      <c r="G55" s="19"/>
      <c r="H55" s="19"/>
    </row>
    <row r="56" spans="1:8" ht="14.25">
      <c r="A56" s="28"/>
      <c r="B56" s="29"/>
      <c r="C56" s="29"/>
      <c r="D56" s="29"/>
      <c r="E56" s="29"/>
      <c r="F56" s="47"/>
    </row>
    <row r="57" spans="1:8" ht="14.25">
      <c r="A57" s="28"/>
      <c r="B57" s="29"/>
      <c r="C57" s="29"/>
      <c r="D57" s="29"/>
      <c r="E57" s="29"/>
      <c r="F57" s="47"/>
    </row>
    <row r="58" spans="1:8" ht="14.25">
      <c r="A58" s="28"/>
      <c r="B58" s="29"/>
      <c r="C58" s="29"/>
      <c r="D58" s="29"/>
      <c r="E58" s="29"/>
      <c r="F58" s="47"/>
    </row>
    <row r="59" spans="1:8" ht="14.25">
      <c r="A59" s="28"/>
      <c r="B59" s="29"/>
      <c r="C59" s="29"/>
      <c r="D59" s="29"/>
      <c r="E59" s="29"/>
      <c r="F59" s="47"/>
    </row>
    <row r="60" spans="1:8" ht="14.25">
      <c r="A60" s="28"/>
      <c r="B60" s="29"/>
      <c r="C60" s="29"/>
      <c r="D60" s="29"/>
      <c r="E60" s="29"/>
      <c r="F60" s="47"/>
    </row>
  </sheetData>
  <mergeCells count="7">
    <mergeCell ref="A14:H14"/>
    <mergeCell ref="A5:H5"/>
    <mergeCell ref="A7:H7"/>
    <mergeCell ref="A9:H9"/>
    <mergeCell ref="A11:H11"/>
    <mergeCell ref="A12:H12"/>
    <mergeCell ref="A13:H13"/>
  </mergeCells>
  <hyperlinks>
    <hyperlink ref="A12" r:id="rId1"/>
    <hyperlink ref="A14" r:id="rId2"/>
  </hyperlinks>
  <pageMargins left="0.51181102362204722" right="0.39370078740157483" top="0.39370078740157483" bottom="0.11811023622047245" header="0.31496062992125984" footer="0.31496062992125984"/>
  <pageSetup paperSize="9" scale="93" orientation="portrait" r:id="rId3"/>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I32"/>
  <sheetViews>
    <sheetView showGridLines="0" zoomScaleNormal="100" workbookViewId="0"/>
  </sheetViews>
  <sheetFormatPr baseColWidth="10" defaultRowHeight="16.5" customHeight="1"/>
  <cols>
    <col min="1" max="1" width="2.375" style="361" customWidth="1"/>
    <col min="2" max="2" width="15" style="361" customWidth="1"/>
    <col min="3" max="3" width="20.375" style="361" customWidth="1"/>
    <col min="4" max="4" width="5" style="361" customWidth="1"/>
    <col min="5" max="5" width="18.25" style="361" customWidth="1"/>
    <col min="6" max="8" width="11" style="361"/>
    <col min="9" max="9" width="13.75" style="361" customWidth="1"/>
    <col min="10" max="256" width="11" style="361"/>
    <col min="257" max="257" width="2.375" style="361" customWidth="1"/>
    <col min="258" max="258" width="15" style="361" customWidth="1"/>
    <col min="259" max="259" width="20.375" style="361" customWidth="1"/>
    <col min="260" max="260" width="5" style="361" customWidth="1"/>
    <col min="261" max="261" width="18.25" style="361" customWidth="1"/>
    <col min="262" max="264" width="11" style="361"/>
    <col min="265" max="265" width="13.75" style="361" customWidth="1"/>
    <col min="266" max="512" width="11" style="361"/>
    <col min="513" max="513" width="2.375" style="361" customWidth="1"/>
    <col min="514" max="514" width="15" style="361" customWidth="1"/>
    <col min="515" max="515" width="20.375" style="361" customWidth="1"/>
    <col min="516" max="516" width="5" style="361" customWidth="1"/>
    <col min="517" max="517" width="18.25" style="361" customWidth="1"/>
    <col min="518" max="520" width="11" style="361"/>
    <col min="521" max="521" width="13.75" style="361" customWidth="1"/>
    <col min="522" max="768" width="11" style="361"/>
    <col min="769" max="769" width="2.375" style="361" customWidth="1"/>
    <col min="770" max="770" width="15" style="361" customWidth="1"/>
    <col min="771" max="771" width="20.375" style="361" customWidth="1"/>
    <col min="772" max="772" width="5" style="361" customWidth="1"/>
    <col min="773" max="773" width="18.25" style="361" customWidth="1"/>
    <col min="774" max="776" width="11" style="361"/>
    <col min="777" max="777" width="13.75" style="361" customWidth="1"/>
    <col min="778" max="1024" width="11" style="361"/>
    <col min="1025" max="1025" width="2.375" style="361" customWidth="1"/>
    <col min="1026" max="1026" width="15" style="361" customWidth="1"/>
    <col min="1027" max="1027" width="20.375" style="361" customWidth="1"/>
    <col min="1028" max="1028" width="5" style="361" customWidth="1"/>
    <col min="1029" max="1029" width="18.25" style="361" customWidth="1"/>
    <col min="1030" max="1032" width="11" style="361"/>
    <col min="1033" max="1033" width="13.75" style="361" customWidth="1"/>
    <col min="1034" max="1280" width="11" style="361"/>
    <col min="1281" max="1281" width="2.375" style="361" customWidth="1"/>
    <col min="1282" max="1282" width="15" style="361" customWidth="1"/>
    <col min="1283" max="1283" width="20.375" style="361" customWidth="1"/>
    <col min="1284" max="1284" width="5" style="361" customWidth="1"/>
    <col min="1285" max="1285" width="18.25" style="361" customWidth="1"/>
    <col min="1286" max="1288" width="11" style="361"/>
    <col min="1289" max="1289" width="13.75" style="361" customWidth="1"/>
    <col min="1290" max="1536" width="11" style="361"/>
    <col min="1537" max="1537" width="2.375" style="361" customWidth="1"/>
    <col min="1538" max="1538" width="15" style="361" customWidth="1"/>
    <col min="1539" max="1539" width="20.375" style="361" customWidth="1"/>
    <col min="1540" max="1540" width="5" style="361" customWidth="1"/>
    <col min="1541" max="1541" width="18.25" style="361" customWidth="1"/>
    <col min="1542" max="1544" width="11" style="361"/>
    <col min="1545" max="1545" width="13.75" style="361" customWidth="1"/>
    <col min="1546" max="1792" width="11" style="361"/>
    <col min="1793" max="1793" width="2.375" style="361" customWidth="1"/>
    <col min="1794" max="1794" width="15" style="361" customWidth="1"/>
    <col min="1795" max="1795" width="20.375" style="361" customWidth="1"/>
    <col min="1796" max="1796" width="5" style="361" customWidth="1"/>
    <col min="1797" max="1797" width="18.25" style="361" customWidth="1"/>
    <col min="1798" max="1800" width="11" style="361"/>
    <col min="1801" max="1801" width="13.75" style="361" customWidth="1"/>
    <col min="1802" max="2048" width="11" style="361"/>
    <col min="2049" max="2049" width="2.375" style="361" customWidth="1"/>
    <col min="2050" max="2050" width="15" style="361" customWidth="1"/>
    <col min="2051" max="2051" width="20.375" style="361" customWidth="1"/>
    <col min="2052" max="2052" width="5" style="361" customWidth="1"/>
    <col min="2053" max="2053" width="18.25" style="361" customWidth="1"/>
    <col min="2054" max="2056" width="11" style="361"/>
    <col min="2057" max="2057" width="13.75" style="361" customWidth="1"/>
    <col min="2058" max="2304" width="11" style="361"/>
    <col min="2305" max="2305" width="2.375" style="361" customWidth="1"/>
    <col min="2306" max="2306" width="15" style="361" customWidth="1"/>
    <col min="2307" max="2307" width="20.375" style="361" customWidth="1"/>
    <col min="2308" max="2308" width="5" style="361" customWidth="1"/>
    <col min="2309" max="2309" width="18.25" style="361" customWidth="1"/>
    <col min="2310" max="2312" width="11" style="361"/>
    <col min="2313" max="2313" width="13.75" style="361" customWidth="1"/>
    <col min="2314" max="2560" width="11" style="361"/>
    <col min="2561" max="2561" width="2.375" style="361" customWidth="1"/>
    <col min="2562" max="2562" width="15" style="361" customWidth="1"/>
    <col min="2563" max="2563" width="20.375" style="361" customWidth="1"/>
    <col min="2564" max="2564" width="5" style="361" customWidth="1"/>
    <col min="2565" max="2565" width="18.25" style="361" customWidth="1"/>
    <col min="2566" max="2568" width="11" style="361"/>
    <col min="2569" max="2569" width="13.75" style="361" customWidth="1"/>
    <col min="2570" max="2816" width="11" style="361"/>
    <col min="2817" max="2817" width="2.375" style="361" customWidth="1"/>
    <col min="2818" max="2818" width="15" style="361" customWidth="1"/>
    <col min="2819" max="2819" width="20.375" style="361" customWidth="1"/>
    <col min="2820" max="2820" width="5" style="361" customWidth="1"/>
    <col min="2821" max="2821" width="18.25" style="361" customWidth="1"/>
    <col min="2822" max="2824" width="11" style="361"/>
    <col min="2825" max="2825" width="13.75" style="361" customWidth="1"/>
    <col min="2826" max="3072" width="11" style="361"/>
    <col min="3073" max="3073" width="2.375" style="361" customWidth="1"/>
    <col min="3074" max="3074" width="15" style="361" customWidth="1"/>
    <col min="3075" max="3075" width="20.375" style="361" customWidth="1"/>
    <col min="3076" max="3076" width="5" style="361" customWidth="1"/>
    <col min="3077" max="3077" width="18.25" style="361" customWidth="1"/>
    <col min="3078" max="3080" width="11" style="361"/>
    <col min="3081" max="3081" width="13.75" style="361" customWidth="1"/>
    <col min="3082" max="3328" width="11" style="361"/>
    <col min="3329" max="3329" width="2.375" style="361" customWidth="1"/>
    <col min="3330" max="3330" width="15" style="361" customWidth="1"/>
    <col min="3331" max="3331" width="20.375" style="361" customWidth="1"/>
    <col min="3332" max="3332" width="5" style="361" customWidth="1"/>
    <col min="3333" max="3333" width="18.25" style="361" customWidth="1"/>
    <col min="3334" max="3336" width="11" style="361"/>
    <col min="3337" max="3337" width="13.75" style="361" customWidth="1"/>
    <col min="3338" max="3584" width="11" style="361"/>
    <col min="3585" max="3585" width="2.375" style="361" customWidth="1"/>
    <col min="3586" max="3586" width="15" style="361" customWidth="1"/>
    <col min="3587" max="3587" width="20.375" style="361" customWidth="1"/>
    <col min="3588" max="3588" width="5" style="361" customWidth="1"/>
    <col min="3589" max="3589" width="18.25" style="361" customWidth="1"/>
    <col min="3590" max="3592" width="11" style="361"/>
    <col min="3593" max="3593" width="13.75" style="361" customWidth="1"/>
    <col min="3594" max="3840" width="11" style="361"/>
    <col min="3841" max="3841" width="2.375" style="361" customWidth="1"/>
    <col min="3842" max="3842" width="15" style="361" customWidth="1"/>
    <col min="3843" max="3843" width="20.375" style="361" customWidth="1"/>
    <col min="3844" max="3844" width="5" style="361" customWidth="1"/>
    <col min="3845" max="3845" width="18.25" style="361" customWidth="1"/>
    <col min="3846" max="3848" width="11" style="361"/>
    <col min="3849" max="3849" width="13.75" style="361" customWidth="1"/>
    <col min="3850" max="4096" width="11" style="361"/>
    <col min="4097" max="4097" width="2.375" style="361" customWidth="1"/>
    <col min="4098" max="4098" width="15" style="361" customWidth="1"/>
    <col min="4099" max="4099" width="20.375" style="361" customWidth="1"/>
    <col min="4100" max="4100" width="5" style="361" customWidth="1"/>
    <col min="4101" max="4101" width="18.25" style="361" customWidth="1"/>
    <col min="4102" max="4104" width="11" style="361"/>
    <col min="4105" max="4105" width="13.75" style="361" customWidth="1"/>
    <col min="4106" max="4352" width="11" style="361"/>
    <col min="4353" max="4353" width="2.375" style="361" customWidth="1"/>
    <col min="4354" max="4354" width="15" style="361" customWidth="1"/>
    <col min="4355" max="4355" width="20.375" style="361" customWidth="1"/>
    <col min="4356" max="4356" width="5" style="361" customWidth="1"/>
    <col min="4357" max="4357" width="18.25" style="361" customWidth="1"/>
    <col min="4358" max="4360" width="11" style="361"/>
    <col min="4361" max="4361" width="13.75" style="361" customWidth="1"/>
    <col min="4362" max="4608" width="11" style="361"/>
    <col min="4609" max="4609" width="2.375" style="361" customWidth="1"/>
    <col min="4610" max="4610" width="15" style="361" customWidth="1"/>
    <col min="4611" max="4611" width="20.375" style="361" customWidth="1"/>
    <col min="4612" max="4612" width="5" style="361" customWidth="1"/>
    <col min="4613" max="4613" width="18.25" style="361" customWidth="1"/>
    <col min="4614" max="4616" width="11" style="361"/>
    <col min="4617" max="4617" width="13.75" style="361" customWidth="1"/>
    <col min="4618" max="4864" width="11" style="361"/>
    <col min="4865" max="4865" width="2.375" style="361" customWidth="1"/>
    <col min="4866" max="4866" width="15" style="361" customWidth="1"/>
    <col min="4867" max="4867" width="20.375" style="361" customWidth="1"/>
    <col min="4868" max="4868" width="5" style="361" customWidth="1"/>
    <col min="4869" max="4869" width="18.25" style="361" customWidth="1"/>
    <col min="4870" max="4872" width="11" style="361"/>
    <col min="4873" max="4873" width="13.75" style="361" customWidth="1"/>
    <col min="4874" max="5120" width="11" style="361"/>
    <col min="5121" max="5121" width="2.375" style="361" customWidth="1"/>
    <col min="5122" max="5122" width="15" style="361" customWidth="1"/>
    <col min="5123" max="5123" width="20.375" style="361" customWidth="1"/>
    <col min="5124" max="5124" width="5" style="361" customWidth="1"/>
    <col min="5125" max="5125" width="18.25" style="361" customWidth="1"/>
    <col min="5126" max="5128" width="11" style="361"/>
    <col min="5129" max="5129" width="13.75" style="361" customWidth="1"/>
    <col min="5130" max="5376" width="11" style="361"/>
    <col min="5377" max="5377" width="2.375" style="361" customWidth="1"/>
    <col min="5378" max="5378" width="15" style="361" customWidth="1"/>
    <col min="5379" max="5379" width="20.375" style="361" customWidth="1"/>
    <col min="5380" max="5380" width="5" style="361" customWidth="1"/>
    <col min="5381" max="5381" width="18.25" style="361" customWidth="1"/>
    <col min="5382" max="5384" width="11" style="361"/>
    <col min="5385" max="5385" width="13.75" style="361" customWidth="1"/>
    <col min="5386" max="5632" width="11" style="361"/>
    <col min="5633" max="5633" width="2.375" style="361" customWidth="1"/>
    <col min="5634" max="5634" width="15" style="361" customWidth="1"/>
    <col min="5635" max="5635" width="20.375" style="361" customWidth="1"/>
    <col min="5636" max="5636" width="5" style="361" customWidth="1"/>
    <col min="5637" max="5637" width="18.25" style="361" customWidth="1"/>
    <col min="5638" max="5640" width="11" style="361"/>
    <col min="5641" max="5641" width="13.75" style="361" customWidth="1"/>
    <col min="5642" max="5888" width="11" style="361"/>
    <col min="5889" max="5889" width="2.375" style="361" customWidth="1"/>
    <col min="5890" max="5890" width="15" style="361" customWidth="1"/>
    <col min="5891" max="5891" width="20.375" style="361" customWidth="1"/>
    <col min="5892" max="5892" width="5" style="361" customWidth="1"/>
    <col min="5893" max="5893" width="18.25" style="361" customWidth="1"/>
    <col min="5894" max="5896" width="11" style="361"/>
    <col min="5897" max="5897" width="13.75" style="361" customWidth="1"/>
    <col min="5898" max="6144" width="11" style="361"/>
    <col min="6145" max="6145" width="2.375" style="361" customWidth="1"/>
    <col min="6146" max="6146" width="15" style="361" customWidth="1"/>
    <col min="6147" max="6147" width="20.375" style="361" customWidth="1"/>
    <col min="6148" max="6148" width="5" style="361" customWidth="1"/>
    <col min="6149" max="6149" width="18.25" style="361" customWidth="1"/>
    <col min="6150" max="6152" width="11" style="361"/>
    <col min="6153" max="6153" width="13.75" style="361" customWidth="1"/>
    <col min="6154" max="6400" width="11" style="361"/>
    <col min="6401" max="6401" width="2.375" style="361" customWidth="1"/>
    <col min="6402" max="6402" width="15" style="361" customWidth="1"/>
    <col min="6403" max="6403" width="20.375" style="361" customWidth="1"/>
    <col min="6404" max="6404" width="5" style="361" customWidth="1"/>
    <col min="6405" max="6405" width="18.25" style="361" customWidth="1"/>
    <col min="6406" max="6408" width="11" style="361"/>
    <col min="6409" max="6409" width="13.75" style="361" customWidth="1"/>
    <col min="6410" max="6656" width="11" style="361"/>
    <col min="6657" max="6657" width="2.375" style="361" customWidth="1"/>
    <col min="6658" max="6658" width="15" style="361" customWidth="1"/>
    <col min="6659" max="6659" width="20.375" style="361" customWidth="1"/>
    <col min="6660" max="6660" width="5" style="361" customWidth="1"/>
    <col min="6661" max="6661" width="18.25" style="361" customWidth="1"/>
    <col min="6662" max="6664" width="11" style="361"/>
    <col min="6665" max="6665" width="13.75" style="361" customWidth="1"/>
    <col min="6666" max="6912" width="11" style="361"/>
    <col min="6913" max="6913" width="2.375" style="361" customWidth="1"/>
    <col min="6914" max="6914" width="15" style="361" customWidth="1"/>
    <col min="6915" max="6915" width="20.375" style="361" customWidth="1"/>
    <col min="6916" max="6916" width="5" style="361" customWidth="1"/>
    <col min="6917" max="6917" width="18.25" style="361" customWidth="1"/>
    <col min="6918" max="6920" width="11" style="361"/>
    <col min="6921" max="6921" width="13.75" style="361" customWidth="1"/>
    <col min="6922" max="7168" width="11" style="361"/>
    <col min="7169" max="7169" width="2.375" style="361" customWidth="1"/>
    <col min="7170" max="7170" width="15" style="361" customWidth="1"/>
    <col min="7171" max="7171" width="20.375" style="361" customWidth="1"/>
    <col min="7172" max="7172" width="5" style="361" customWidth="1"/>
    <col min="7173" max="7173" width="18.25" style="361" customWidth="1"/>
    <col min="7174" max="7176" width="11" style="361"/>
    <col min="7177" max="7177" width="13.75" style="361" customWidth="1"/>
    <col min="7178" max="7424" width="11" style="361"/>
    <col min="7425" max="7425" width="2.375" style="361" customWidth="1"/>
    <col min="7426" max="7426" width="15" style="361" customWidth="1"/>
    <col min="7427" max="7427" width="20.375" style="361" customWidth="1"/>
    <col min="7428" max="7428" width="5" style="361" customWidth="1"/>
    <col min="7429" max="7429" width="18.25" style="361" customWidth="1"/>
    <col min="7430" max="7432" width="11" style="361"/>
    <col min="7433" max="7433" width="13.75" style="361" customWidth="1"/>
    <col min="7434" max="7680" width="11" style="361"/>
    <col min="7681" max="7681" width="2.375" style="361" customWidth="1"/>
    <col min="7682" max="7682" width="15" style="361" customWidth="1"/>
    <col min="7683" max="7683" width="20.375" style="361" customWidth="1"/>
    <col min="7684" max="7684" width="5" style="361" customWidth="1"/>
    <col min="7685" max="7685" width="18.25" style="361" customWidth="1"/>
    <col min="7686" max="7688" width="11" style="361"/>
    <col min="7689" max="7689" width="13.75" style="361" customWidth="1"/>
    <col min="7690" max="7936" width="11" style="361"/>
    <col min="7937" max="7937" width="2.375" style="361" customWidth="1"/>
    <col min="7938" max="7938" width="15" style="361" customWidth="1"/>
    <col min="7939" max="7939" width="20.375" style="361" customWidth="1"/>
    <col min="7940" max="7940" width="5" style="361" customWidth="1"/>
    <col min="7941" max="7941" width="18.25" style="361" customWidth="1"/>
    <col min="7942" max="7944" width="11" style="361"/>
    <col min="7945" max="7945" width="13.75" style="361" customWidth="1"/>
    <col min="7946" max="8192" width="11" style="361"/>
    <col min="8193" max="8193" width="2.375" style="361" customWidth="1"/>
    <col min="8194" max="8194" width="15" style="361" customWidth="1"/>
    <col min="8195" max="8195" width="20.375" style="361" customWidth="1"/>
    <col min="8196" max="8196" width="5" style="361" customWidth="1"/>
    <col min="8197" max="8197" width="18.25" style="361" customWidth="1"/>
    <col min="8198" max="8200" width="11" style="361"/>
    <col min="8201" max="8201" width="13.75" style="361" customWidth="1"/>
    <col min="8202" max="8448" width="11" style="361"/>
    <col min="8449" max="8449" width="2.375" style="361" customWidth="1"/>
    <col min="8450" max="8450" width="15" style="361" customWidth="1"/>
    <col min="8451" max="8451" width="20.375" style="361" customWidth="1"/>
    <col min="8452" max="8452" width="5" style="361" customWidth="1"/>
    <col min="8453" max="8453" width="18.25" style="361" customWidth="1"/>
    <col min="8454" max="8456" width="11" style="361"/>
    <col min="8457" max="8457" width="13.75" style="361" customWidth="1"/>
    <col min="8458" max="8704" width="11" style="361"/>
    <col min="8705" max="8705" width="2.375" style="361" customWidth="1"/>
    <col min="8706" max="8706" width="15" style="361" customWidth="1"/>
    <col min="8707" max="8707" width="20.375" style="361" customWidth="1"/>
    <col min="8708" max="8708" width="5" style="361" customWidth="1"/>
    <col min="8709" max="8709" width="18.25" style="361" customWidth="1"/>
    <col min="8710" max="8712" width="11" style="361"/>
    <col min="8713" max="8713" width="13.75" style="361" customWidth="1"/>
    <col min="8714" max="8960" width="11" style="361"/>
    <col min="8961" max="8961" width="2.375" style="361" customWidth="1"/>
    <col min="8962" max="8962" width="15" style="361" customWidth="1"/>
    <col min="8963" max="8963" width="20.375" style="361" customWidth="1"/>
    <col min="8964" max="8964" width="5" style="361" customWidth="1"/>
    <col min="8965" max="8965" width="18.25" style="361" customWidth="1"/>
    <col min="8966" max="8968" width="11" style="361"/>
    <col min="8969" max="8969" width="13.75" style="361" customWidth="1"/>
    <col min="8970" max="9216" width="11" style="361"/>
    <col min="9217" max="9217" width="2.375" style="361" customWidth="1"/>
    <col min="9218" max="9218" width="15" style="361" customWidth="1"/>
    <col min="9219" max="9219" width="20.375" style="361" customWidth="1"/>
    <col min="9220" max="9220" width="5" style="361" customWidth="1"/>
    <col min="9221" max="9221" width="18.25" style="361" customWidth="1"/>
    <col min="9222" max="9224" width="11" style="361"/>
    <col min="9225" max="9225" width="13.75" style="361" customWidth="1"/>
    <col min="9226" max="9472" width="11" style="361"/>
    <col min="9473" max="9473" width="2.375" style="361" customWidth="1"/>
    <col min="9474" max="9474" width="15" style="361" customWidth="1"/>
    <col min="9475" max="9475" width="20.375" style="361" customWidth="1"/>
    <col min="9476" max="9476" width="5" style="361" customWidth="1"/>
    <col min="9477" max="9477" width="18.25" style="361" customWidth="1"/>
    <col min="9478" max="9480" width="11" style="361"/>
    <col min="9481" max="9481" width="13.75" style="361" customWidth="1"/>
    <col min="9482" max="9728" width="11" style="361"/>
    <col min="9729" max="9729" width="2.375" style="361" customWidth="1"/>
    <col min="9730" max="9730" width="15" style="361" customWidth="1"/>
    <col min="9731" max="9731" width="20.375" style="361" customWidth="1"/>
    <col min="9732" max="9732" width="5" style="361" customWidth="1"/>
    <col min="9733" max="9733" width="18.25" style="361" customWidth="1"/>
    <col min="9734" max="9736" width="11" style="361"/>
    <col min="9737" max="9737" width="13.75" style="361" customWidth="1"/>
    <col min="9738" max="9984" width="11" style="361"/>
    <col min="9985" max="9985" width="2.375" style="361" customWidth="1"/>
    <col min="9986" max="9986" width="15" style="361" customWidth="1"/>
    <col min="9987" max="9987" width="20.375" style="361" customWidth="1"/>
    <col min="9988" max="9988" width="5" style="361" customWidth="1"/>
    <col min="9989" max="9989" width="18.25" style="361" customWidth="1"/>
    <col min="9990" max="9992" width="11" style="361"/>
    <col min="9993" max="9993" width="13.75" style="361" customWidth="1"/>
    <col min="9994" max="10240" width="11" style="361"/>
    <col min="10241" max="10241" width="2.375" style="361" customWidth="1"/>
    <col min="10242" max="10242" width="15" style="361" customWidth="1"/>
    <col min="10243" max="10243" width="20.375" style="361" customWidth="1"/>
    <col min="10244" max="10244" width="5" style="361" customWidth="1"/>
    <col min="10245" max="10245" width="18.25" style="361" customWidth="1"/>
    <col min="10246" max="10248" width="11" style="361"/>
    <col min="10249" max="10249" width="13.75" style="361" customWidth="1"/>
    <col min="10250" max="10496" width="11" style="361"/>
    <col min="10497" max="10497" width="2.375" style="361" customWidth="1"/>
    <col min="10498" max="10498" width="15" style="361" customWidth="1"/>
    <col min="10499" max="10499" width="20.375" style="361" customWidth="1"/>
    <col min="10500" max="10500" width="5" style="361" customWidth="1"/>
    <col min="10501" max="10501" width="18.25" style="361" customWidth="1"/>
    <col min="10502" max="10504" width="11" style="361"/>
    <col min="10505" max="10505" width="13.75" style="361" customWidth="1"/>
    <col min="10506" max="10752" width="11" style="361"/>
    <col min="10753" max="10753" width="2.375" style="361" customWidth="1"/>
    <col min="10754" max="10754" width="15" style="361" customWidth="1"/>
    <col min="10755" max="10755" width="20.375" style="361" customWidth="1"/>
    <col min="10756" max="10756" width="5" style="361" customWidth="1"/>
    <col min="10757" max="10757" width="18.25" style="361" customWidth="1"/>
    <col min="10758" max="10760" width="11" style="361"/>
    <col min="10761" max="10761" width="13.75" style="361" customWidth="1"/>
    <col min="10762" max="11008" width="11" style="361"/>
    <col min="11009" max="11009" width="2.375" style="361" customWidth="1"/>
    <col min="11010" max="11010" width="15" style="361" customWidth="1"/>
    <col min="11011" max="11011" width="20.375" style="361" customWidth="1"/>
    <col min="11012" max="11012" width="5" style="361" customWidth="1"/>
    <col min="11013" max="11013" width="18.25" style="361" customWidth="1"/>
    <col min="11014" max="11016" width="11" style="361"/>
    <col min="11017" max="11017" width="13.75" style="361" customWidth="1"/>
    <col min="11018" max="11264" width="11" style="361"/>
    <col min="11265" max="11265" width="2.375" style="361" customWidth="1"/>
    <col min="11266" max="11266" width="15" style="361" customWidth="1"/>
    <col min="11267" max="11267" width="20.375" style="361" customWidth="1"/>
    <col min="11268" max="11268" width="5" style="361" customWidth="1"/>
    <col min="11269" max="11269" width="18.25" style="361" customWidth="1"/>
    <col min="11270" max="11272" width="11" style="361"/>
    <col min="11273" max="11273" width="13.75" style="361" customWidth="1"/>
    <col min="11274" max="11520" width="11" style="361"/>
    <col min="11521" max="11521" width="2.375" style="361" customWidth="1"/>
    <col min="11522" max="11522" width="15" style="361" customWidth="1"/>
    <col min="11523" max="11523" width="20.375" style="361" customWidth="1"/>
    <col min="11524" max="11524" width="5" style="361" customWidth="1"/>
    <col min="11525" max="11525" width="18.25" style="361" customWidth="1"/>
    <col min="11526" max="11528" width="11" style="361"/>
    <col min="11529" max="11529" width="13.75" style="361" customWidth="1"/>
    <col min="11530" max="11776" width="11" style="361"/>
    <col min="11777" max="11777" width="2.375" style="361" customWidth="1"/>
    <col min="11778" max="11778" width="15" style="361" customWidth="1"/>
    <col min="11779" max="11779" width="20.375" style="361" customWidth="1"/>
    <col min="11780" max="11780" width="5" style="361" customWidth="1"/>
    <col min="11781" max="11781" width="18.25" style="361" customWidth="1"/>
    <col min="11782" max="11784" width="11" style="361"/>
    <col min="11785" max="11785" width="13.75" style="361" customWidth="1"/>
    <col min="11786" max="12032" width="11" style="361"/>
    <col min="12033" max="12033" width="2.375" style="361" customWidth="1"/>
    <col min="12034" max="12034" width="15" style="361" customWidth="1"/>
    <col min="12035" max="12035" width="20.375" style="361" customWidth="1"/>
    <col min="12036" max="12036" width="5" style="361" customWidth="1"/>
    <col min="12037" max="12037" width="18.25" style="361" customWidth="1"/>
    <col min="12038" max="12040" width="11" style="361"/>
    <col min="12041" max="12041" width="13.75" style="361" customWidth="1"/>
    <col min="12042" max="12288" width="11" style="361"/>
    <col min="12289" max="12289" width="2.375" style="361" customWidth="1"/>
    <col min="12290" max="12290" width="15" style="361" customWidth="1"/>
    <col min="12291" max="12291" width="20.375" style="361" customWidth="1"/>
    <col min="12292" max="12292" width="5" style="361" customWidth="1"/>
    <col min="12293" max="12293" width="18.25" style="361" customWidth="1"/>
    <col min="12294" max="12296" width="11" style="361"/>
    <col min="12297" max="12297" width="13.75" style="361" customWidth="1"/>
    <col min="12298" max="12544" width="11" style="361"/>
    <col min="12545" max="12545" width="2.375" style="361" customWidth="1"/>
    <col min="12546" max="12546" width="15" style="361" customWidth="1"/>
    <col min="12547" max="12547" width="20.375" style="361" customWidth="1"/>
    <col min="12548" max="12548" width="5" style="361" customWidth="1"/>
    <col min="12549" max="12549" width="18.25" style="361" customWidth="1"/>
    <col min="12550" max="12552" width="11" style="361"/>
    <col min="12553" max="12553" width="13.75" style="361" customWidth="1"/>
    <col min="12554" max="12800" width="11" style="361"/>
    <col min="12801" max="12801" width="2.375" style="361" customWidth="1"/>
    <col min="12802" max="12802" width="15" style="361" customWidth="1"/>
    <col min="12803" max="12803" width="20.375" style="361" customWidth="1"/>
    <col min="12804" max="12804" width="5" style="361" customWidth="1"/>
    <col min="12805" max="12805" width="18.25" style="361" customWidth="1"/>
    <col min="12806" max="12808" width="11" style="361"/>
    <col min="12809" max="12809" width="13.75" style="361" customWidth="1"/>
    <col min="12810" max="13056" width="11" style="361"/>
    <col min="13057" max="13057" width="2.375" style="361" customWidth="1"/>
    <col min="13058" max="13058" width="15" style="361" customWidth="1"/>
    <col min="13059" max="13059" width="20.375" style="361" customWidth="1"/>
    <col min="13060" max="13060" width="5" style="361" customWidth="1"/>
    <col min="13061" max="13061" width="18.25" style="361" customWidth="1"/>
    <col min="13062" max="13064" width="11" style="361"/>
    <col min="13065" max="13065" width="13.75" style="361" customWidth="1"/>
    <col min="13066" max="13312" width="11" style="361"/>
    <col min="13313" max="13313" width="2.375" style="361" customWidth="1"/>
    <col min="13314" max="13314" width="15" style="361" customWidth="1"/>
    <col min="13315" max="13315" width="20.375" style="361" customWidth="1"/>
    <col min="13316" max="13316" width="5" style="361" customWidth="1"/>
    <col min="13317" max="13317" width="18.25" style="361" customWidth="1"/>
    <col min="13318" max="13320" width="11" style="361"/>
    <col min="13321" max="13321" width="13.75" style="361" customWidth="1"/>
    <col min="13322" max="13568" width="11" style="361"/>
    <col min="13569" max="13569" width="2.375" style="361" customWidth="1"/>
    <col min="13570" max="13570" width="15" style="361" customWidth="1"/>
    <col min="13571" max="13571" width="20.375" style="361" customWidth="1"/>
    <col min="13572" max="13572" width="5" style="361" customWidth="1"/>
    <col min="13573" max="13573" width="18.25" style="361" customWidth="1"/>
    <col min="13574" max="13576" width="11" style="361"/>
    <col min="13577" max="13577" width="13.75" style="361" customWidth="1"/>
    <col min="13578" max="13824" width="11" style="361"/>
    <col min="13825" max="13825" width="2.375" style="361" customWidth="1"/>
    <col min="13826" max="13826" width="15" style="361" customWidth="1"/>
    <col min="13827" max="13827" width="20.375" style="361" customWidth="1"/>
    <col min="13828" max="13828" width="5" style="361" customWidth="1"/>
    <col min="13829" max="13829" width="18.25" style="361" customWidth="1"/>
    <col min="13830" max="13832" width="11" style="361"/>
    <col min="13833" max="13833" width="13.75" style="361" customWidth="1"/>
    <col min="13834" max="14080" width="11" style="361"/>
    <col min="14081" max="14081" width="2.375" style="361" customWidth="1"/>
    <col min="14082" max="14082" width="15" style="361" customWidth="1"/>
    <col min="14083" max="14083" width="20.375" style="361" customWidth="1"/>
    <col min="14084" max="14084" width="5" style="361" customWidth="1"/>
    <col min="14085" max="14085" width="18.25" style="361" customWidth="1"/>
    <col min="14086" max="14088" width="11" style="361"/>
    <col min="14089" max="14089" width="13.75" style="361" customWidth="1"/>
    <col min="14090" max="14336" width="11" style="361"/>
    <col min="14337" max="14337" width="2.375" style="361" customWidth="1"/>
    <col min="14338" max="14338" width="15" style="361" customWidth="1"/>
    <col min="14339" max="14339" width="20.375" style="361" customWidth="1"/>
    <col min="14340" max="14340" width="5" style="361" customWidth="1"/>
    <col min="14341" max="14341" width="18.25" style="361" customWidth="1"/>
    <col min="14342" max="14344" width="11" style="361"/>
    <col min="14345" max="14345" width="13.75" style="361" customWidth="1"/>
    <col min="14346" max="14592" width="11" style="361"/>
    <col min="14593" max="14593" width="2.375" style="361" customWidth="1"/>
    <col min="14594" max="14594" width="15" style="361" customWidth="1"/>
    <col min="14595" max="14595" width="20.375" style="361" customWidth="1"/>
    <col min="14596" max="14596" width="5" style="361" customWidth="1"/>
    <col min="14597" max="14597" width="18.25" style="361" customWidth="1"/>
    <col min="14598" max="14600" width="11" style="361"/>
    <col min="14601" max="14601" width="13.75" style="361" customWidth="1"/>
    <col min="14602" max="14848" width="11" style="361"/>
    <col min="14849" max="14849" width="2.375" style="361" customWidth="1"/>
    <col min="14850" max="14850" width="15" style="361" customWidth="1"/>
    <col min="14851" max="14851" width="20.375" style="361" customWidth="1"/>
    <col min="14852" max="14852" width="5" style="361" customWidth="1"/>
    <col min="14853" max="14853" width="18.25" style="361" customWidth="1"/>
    <col min="14854" max="14856" width="11" style="361"/>
    <col min="14857" max="14857" width="13.75" style="361" customWidth="1"/>
    <col min="14858" max="15104" width="11" style="361"/>
    <col min="15105" max="15105" width="2.375" style="361" customWidth="1"/>
    <col min="15106" max="15106" width="15" style="361" customWidth="1"/>
    <col min="15107" max="15107" width="20.375" style="361" customWidth="1"/>
    <col min="15108" max="15108" width="5" style="361" customWidth="1"/>
    <col min="15109" max="15109" width="18.25" style="361" customWidth="1"/>
    <col min="15110" max="15112" width="11" style="361"/>
    <col min="15113" max="15113" width="13.75" style="361" customWidth="1"/>
    <col min="15114" max="15360" width="11" style="361"/>
    <col min="15361" max="15361" width="2.375" style="361" customWidth="1"/>
    <col min="15362" max="15362" width="15" style="361" customWidth="1"/>
    <col min="15363" max="15363" width="20.375" style="361" customWidth="1"/>
    <col min="15364" max="15364" width="5" style="361" customWidth="1"/>
    <col min="15365" max="15365" width="18.25" style="361" customWidth="1"/>
    <col min="15366" max="15368" width="11" style="361"/>
    <col min="15369" max="15369" width="13.75" style="361" customWidth="1"/>
    <col min="15370" max="15616" width="11" style="361"/>
    <col min="15617" max="15617" width="2.375" style="361" customWidth="1"/>
    <col min="15618" max="15618" width="15" style="361" customWidth="1"/>
    <col min="15619" max="15619" width="20.375" style="361" customWidth="1"/>
    <col min="15620" max="15620" width="5" style="361" customWidth="1"/>
    <col min="15621" max="15621" width="18.25" style="361" customWidth="1"/>
    <col min="15622" max="15624" width="11" style="361"/>
    <col min="15625" max="15625" width="13.75" style="361" customWidth="1"/>
    <col min="15626" max="15872" width="11" style="361"/>
    <col min="15873" max="15873" width="2.375" style="361" customWidth="1"/>
    <col min="15874" max="15874" width="15" style="361" customWidth="1"/>
    <col min="15875" max="15875" width="20.375" style="361" customWidth="1"/>
    <col min="15876" max="15876" width="5" style="361" customWidth="1"/>
    <col min="15877" max="15877" width="18.25" style="361" customWidth="1"/>
    <col min="15878" max="15880" width="11" style="361"/>
    <col min="15881" max="15881" width="13.75" style="361" customWidth="1"/>
    <col min="15882" max="16128" width="11" style="361"/>
    <col min="16129" max="16129" width="2.375" style="361" customWidth="1"/>
    <col min="16130" max="16130" width="15" style="361" customWidth="1"/>
    <col min="16131" max="16131" width="20.375" style="361" customWidth="1"/>
    <col min="16132" max="16132" width="5" style="361" customWidth="1"/>
    <col min="16133" max="16133" width="18.25" style="361" customWidth="1"/>
    <col min="16134" max="16136" width="11" style="361"/>
    <col min="16137" max="16137" width="13.75" style="361" customWidth="1"/>
    <col min="16138" max="16384" width="11" style="361"/>
  </cols>
  <sheetData>
    <row r="1" spans="1:9" s="344" customFormat="1" ht="33.75" customHeight="1">
      <c r="A1" s="342"/>
      <c r="B1" s="342"/>
      <c r="C1" s="342"/>
      <c r="D1" s="342"/>
      <c r="E1" s="343"/>
      <c r="F1" s="343"/>
      <c r="G1" s="343"/>
      <c r="I1" s="345"/>
    </row>
    <row r="2" spans="1:9" s="347" customFormat="1" ht="24.75" customHeight="1">
      <c r="A2" s="346"/>
      <c r="C2" s="348"/>
      <c r="D2" s="348"/>
      <c r="G2" s="349" t="s">
        <v>388</v>
      </c>
      <c r="H2" s="350"/>
      <c r="I2" s="350"/>
    </row>
    <row r="3" spans="1:9" s="344" customFormat="1" ht="19.5" customHeight="1">
      <c r="A3" s="351" t="s">
        <v>85</v>
      </c>
      <c r="D3" s="352"/>
      <c r="G3" s="290"/>
    </row>
    <row r="4" spans="1:9" s="347" customFormat="1" ht="19.5" customHeight="1">
      <c r="A4" s="346"/>
      <c r="C4" s="348"/>
      <c r="D4" s="348"/>
      <c r="E4" s="348"/>
      <c r="G4" s="353"/>
      <c r="H4" s="350"/>
      <c r="I4" s="350"/>
    </row>
    <row r="5" spans="1:9" s="347" customFormat="1" ht="29.25" customHeight="1">
      <c r="A5" s="508" t="s">
        <v>347</v>
      </c>
      <c r="B5" s="509"/>
      <c r="C5" s="509"/>
      <c r="D5" s="509"/>
      <c r="E5" s="509"/>
      <c r="F5" s="510"/>
      <c r="G5" s="510"/>
      <c r="H5" s="350"/>
      <c r="I5" s="350"/>
    </row>
    <row r="6" spans="1:9" s="347" customFormat="1" ht="12.75" customHeight="1">
      <c r="A6" s="346"/>
      <c r="C6" s="348"/>
      <c r="D6" s="348"/>
      <c r="E6" s="348"/>
      <c r="G6" s="353"/>
      <c r="H6" s="350"/>
      <c r="I6" s="350"/>
    </row>
    <row r="7" spans="1:9" s="353" customFormat="1" ht="12.75" customHeight="1">
      <c r="A7" s="329"/>
      <c r="B7" s="503" t="s">
        <v>86</v>
      </c>
      <c r="C7" s="503"/>
      <c r="D7" s="503"/>
      <c r="E7" s="330"/>
      <c r="H7" s="350"/>
      <c r="I7" s="350"/>
    </row>
    <row r="8" spans="1:9" s="353" customFormat="1" ht="12.75" customHeight="1">
      <c r="A8" s="329" t="s">
        <v>87</v>
      </c>
      <c r="B8" s="503" t="s">
        <v>389</v>
      </c>
      <c r="C8" s="503"/>
      <c r="D8" s="511"/>
      <c r="E8" s="354"/>
      <c r="F8" s="354"/>
      <c r="H8" s="350"/>
      <c r="I8" s="350"/>
    </row>
    <row r="9" spans="1:9" s="353" customFormat="1" ht="12.75" customHeight="1">
      <c r="A9" s="329"/>
      <c r="B9" s="502" t="s">
        <v>88</v>
      </c>
      <c r="C9" s="502"/>
      <c r="D9" s="331"/>
      <c r="E9" s="330"/>
      <c r="G9" s="355"/>
      <c r="H9" s="356"/>
      <c r="I9" s="356"/>
    </row>
    <row r="10" spans="1:9" s="353" customFormat="1" ht="12.75" customHeight="1">
      <c r="A10" s="329"/>
      <c r="B10" s="502" t="s">
        <v>89</v>
      </c>
      <c r="C10" s="503"/>
      <c r="D10" s="332"/>
      <c r="E10" s="330"/>
      <c r="G10" s="355"/>
      <c r="H10" s="357"/>
      <c r="I10" s="357"/>
    </row>
    <row r="11" spans="1:9" s="353" customFormat="1" ht="12.75" customHeight="1">
      <c r="A11" s="329"/>
      <c r="B11" s="512" t="s">
        <v>390</v>
      </c>
      <c r="C11" s="512"/>
      <c r="D11" s="332"/>
      <c r="E11" s="330"/>
      <c r="G11" s="355"/>
      <c r="H11" s="357"/>
      <c r="I11" s="357"/>
    </row>
    <row r="12" spans="1:9" s="353" customFormat="1" ht="12.75" customHeight="1">
      <c r="A12" s="329"/>
      <c r="B12" s="512" t="s">
        <v>90</v>
      </c>
      <c r="C12" s="512"/>
      <c r="D12" s="332"/>
      <c r="E12" s="330"/>
      <c r="G12" s="355"/>
    </row>
    <row r="13" spans="1:9" s="353" customFormat="1" ht="12.75" customHeight="1">
      <c r="A13" s="329"/>
      <c r="B13" s="501" t="s">
        <v>91</v>
      </c>
      <c r="C13" s="501"/>
      <c r="D13" s="331"/>
      <c r="E13" s="330"/>
      <c r="G13" s="355"/>
    </row>
    <row r="14" spans="1:9" s="353" customFormat="1" ht="12.75" customHeight="1">
      <c r="A14" s="329"/>
      <c r="B14" s="501" t="s">
        <v>380</v>
      </c>
      <c r="C14" s="501"/>
      <c r="D14" s="331"/>
      <c r="E14" s="330"/>
      <c r="G14" s="355"/>
    </row>
    <row r="15" spans="1:9" s="353" customFormat="1" ht="12.75" customHeight="1">
      <c r="A15" s="329"/>
      <c r="B15" s="512" t="s">
        <v>383</v>
      </c>
      <c r="C15" s="512"/>
      <c r="D15" s="331"/>
      <c r="E15" s="330"/>
      <c r="G15" s="355"/>
    </row>
    <row r="16" spans="1:9" s="353" customFormat="1" ht="12.75" customHeight="1">
      <c r="A16" s="329"/>
      <c r="B16" s="512" t="s">
        <v>381</v>
      </c>
      <c r="C16" s="512"/>
      <c r="D16" s="331"/>
      <c r="E16" s="330"/>
      <c r="G16" s="355"/>
    </row>
    <row r="17" spans="1:8" s="353" customFormat="1" ht="12.75" customHeight="1">
      <c r="A17" s="329"/>
      <c r="B17" s="501" t="s">
        <v>391</v>
      </c>
      <c r="C17" s="501"/>
      <c r="D17" s="331"/>
      <c r="E17" s="330"/>
    </row>
    <row r="18" spans="1:8" s="353" customFormat="1" ht="12.75" customHeight="1">
      <c r="A18" s="329"/>
      <c r="B18" s="501" t="s">
        <v>392</v>
      </c>
      <c r="C18" s="501"/>
      <c r="D18" s="331"/>
      <c r="E18" s="330"/>
      <c r="G18" s="347"/>
    </row>
    <row r="19" spans="1:8" s="353" customFormat="1" ht="12.75" customHeight="1">
      <c r="A19" s="329"/>
      <c r="B19" s="502" t="s">
        <v>92</v>
      </c>
      <c r="C19" s="503"/>
      <c r="D19" s="331"/>
      <c r="E19" s="330"/>
      <c r="G19" s="347"/>
    </row>
    <row r="20" spans="1:8" s="353" customFormat="1" ht="12.75" customHeight="1">
      <c r="A20" s="329"/>
      <c r="B20" s="502" t="s">
        <v>382</v>
      </c>
      <c r="C20" s="503"/>
      <c r="D20" s="332"/>
      <c r="E20" s="330"/>
      <c r="G20" s="347"/>
    </row>
    <row r="21" spans="1:8" s="353" customFormat="1" ht="12.75" customHeight="1">
      <c r="A21" s="329"/>
      <c r="B21" s="502" t="s">
        <v>93</v>
      </c>
      <c r="C21" s="503"/>
      <c r="D21" s="332"/>
      <c r="E21" s="330"/>
      <c r="G21" s="347"/>
    </row>
    <row r="22" spans="1:8" s="347" customFormat="1" ht="12.75" customHeight="1">
      <c r="A22" s="329"/>
      <c r="B22" s="501" t="s">
        <v>94</v>
      </c>
      <c r="C22" s="504"/>
      <c r="D22" s="332"/>
      <c r="E22" s="330"/>
    </row>
    <row r="23" spans="1:8" s="347" customFormat="1" ht="12.75" customHeight="1">
      <c r="A23" s="329"/>
      <c r="B23" s="333"/>
      <c r="C23" s="334"/>
      <c r="D23" s="332"/>
      <c r="E23" s="330"/>
    </row>
    <row r="24" spans="1:8" s="347" customFormat="1" ht="12.75" customHeight="1">
      <c r="A24" s="505" t="s">
        <v>348</v>
      </c>
      <c r="B24" s="506"/>
      <c r="C24" s="506"/>
      <c r="D24" s="507"/>
      <c r="E24" s="507"/>
      <c r="F24" s="507"/>
      <c r="G24" s="507"/>
    </row>
    <row r="25" spans="1:8" s="347" customFormat="1" ht="12.75" customHeight="1">
      <c r="A25" s="335"/>
      <c r="B25" s="336"/>
      <c r="C25" s="336"/>
      <c r="D25" s="331"/>
      <c r="E25" s="337"/>
      <c r="F25" s="358"/>
      <c r="G25" s="358"/>
      <c r="H25" s="358"/>
    </row>
    <row r="26" spans="1:8" s="347" customFormat="1" ht="12.75" customHeight="1">
      <c r="A26" s="496" t="s">
        <v>393</v>
      </c>
      <c r="B26" s="496"/>
      <c r="C26" s="496"/>
      <c r="D26" s="496"/>
      <c r="E26" s="496"/>
      <c r="F26" s="497"/>
      <c r="G26" s="497"/>
      <c r="H26" s="358"/>
    </row>
    <row r="27" spans="1:8" s="353" customFormat="1" ht="12.75" customHeight="1">
      <c r="A27" s="497"/>
      <c r="B27" s="497"/>
      <c r="C27" s="497"/>
      <c r="D27" s="497"/>
      <c r="E27" s="497"/>
      <c r="F27" s="497"/>
      <c r="G27" s="497"/>
      <c r="H27" s="359"/>
    </row>
    <row r="28" spans="1:8" ht="12.75" customHeight="1">
      <c r="A28" s="338"/>
      <c r="B28" s="338"/>
      <c r="C28" s="338"/>
      <c r="D28" s="339"/>
      <c r="E28" s="339"/>
      <c r="F28" s="360"/>
      <c r="G28" s="360"/>
      <c r="H28" s="360"/>
    </row>
    <row r="29" spans="1:8" ht="12.75" customHeight="1">
      <c r="A29" s="498" t="s">
        <v>384</v>
      </c>
      <c r="B29" s="499"/>
      <c r="C29" s="499"/>
      <c r="D29" s="499"/>
      <c r="E29" s="499"/>
      <c r="F29" s="499"/>
      <c r="G29" s="499"/>
      <c r="H29" s="360"/>
    </row>
    <row r="30" spans="1:8" ht="12.75" customHeight="1">
      <c r="A30" s="497" t="s">
        <v>385</v>
      </c>
      <c r="B30" s="497"/>
      <c r="C30" s="340" t="s">
        <v>386</v>
      </c>
      <c r="D30" s="500" t="s">
        <v>387</v>
      </c>
      <c r="E30" s="499"/>
      <c r="F30" s="499"/>
      <c r="G30" s="499"/>
      <c r="H30" s="360"/>
    </row>
    <row r="31" spans="1:8" ht="16.5" customHeight="1">
      <c r="A31" s="360"/>
      <c r="B31" s="360"/>
      <c r="C31" s="360"/>
      <c r="D31" s="360"/>
      <c r="E31" s="360"/>
      <c r="F31" s="360"/>
      <c r="G31" s="360"/>
      <c r="H31" s="360"/>
    </row>
    <row r="32" spans="1:8" ht="16.5" customHeight="1">
      <c r="A32" s="360"/>
      <c r="B32" s="360"/>
      <c r="C32" s="360"/>
      <c r="D32" s="360"/>
      <c r="E32" s="360"/>
      <c r="F32" s="360"/>
      <c r="G32" s="360"/>
      <c r="H32" s="360"/>
    </row>
  </sheetData>
  <mergeCells count="22">
    <mergeCell ref="B17:C17"/>
    <mergeCell ref="A5:G5"/>
    <mergeCell ref="B7:D7"/>
    <mergeCell ref="B8:D8"/>
    <mergeCell ref="B9:C9"/>
    <mergeCell ref="B10:C10"/>
    <mergeCell ref="B11:C11"/>
    <mergeCell ref="B12:C12"/>
    <mergeCell ref="B13:C13"/>
    <mergeCell ref="B14:C14"/>
    <mergeCell ref="B15:C15"/>
    <mergeCell ref="B16:C16"/>
    <mergeCell ref="A26:G27"/>
    <mergeCell ref="A29:G29"/>
    <mergeCell ref="A30:B30"/>
    <mergeCell ref="D30:G30"/>
    <mergeCell ref="B18:C18"/>
    <mergeCell ref="B19:C19"/>
    <mergeCell ref="B20:C20"/>
    <mergeCell ref="B21:C21"/>
    <mergeCell ref="B22:C22"/>
    <mergeCell ref="A24:G24"/>
  </mergeCells>
  <hyperlinks>
    <hyperlink ref="B9:C9" r:id="rId1" display="Ausbildungsstellenmarkt"/>
    <hyperlink ref="B10:C10" r:id="rId2" display="Beschäftigung"/>
    <hyperlink ref="B19:C19" r:id="rId3" display="Zeitreihen"/>
    <hyperlink ref="B20:C20" r:id="rId4" display="Daten zu den Eingliederungsbilanzen"/>
    <hyperlink ref="B7:D7" r:id="rId5" display="Arbeitsmarkt im Überblick"/>
    <hyperlink ref="B12:C12" r:id="rId6" display="Grundsicherung für Arbeitsuchende (SGB II)"/>
    <hyperlink ref="B13:C13" r:id="rId7" display="Leistungen SGB III"/>
    <hyperlink ref="B8" r:id="rId8" display="Arbeitslose und gemeldetes Stellenangebot"/>
    <hyperlink ref="B18:C18" r:id="rId9" display="Statistik nach Wirtschaftszweigen"/>
    <hyperlink ref="B22:C22" r:id="rId10" display="Kreisdaten"/>
    <hyperlink ref="B8:C8" r:id="rId11" display="Arbeitslose, Unterbeschäftigung und Arbeitsstellen"/>
    <hyperlink ref="B21" r:id="rId12"/>
    <hyperlink ref="B14" r:id="rId13"/>
    <hyperlink ref="B17:C17" r:id="rId14" display="Statistik nach Berufen"/>
    <hyperlink ref="B16:C16" r:id="rId15" display="Frauen und Männer"/>
    <hyperlink ref="B11:C11" r:id="rId16" display="Förderungen"/>
    <hyperlink ref="B15:C15" r:id="rId17" display="Langzeitarbeitslosigkeit"/>
    <hyperlink ref="A26:E27" r:id="rId18" display="Das Glossar enthält Erläuterungen zu allen statistisch relevanten Begriffen, die in den verschiedenen Produkten der Statistik der BA verwendung finden."/>
    <hyperlink ref="A24" r:id="rId19" display="http://statistik.arbeitsagentur.de/Navigation/Statistik/Grundlagen/Methodische-Hinweise/Meth-Hinweise-Nav.html"/>
    <hyperlink ref="A30:B30" r:id="rId20" display="Abkürzungsverzeichnis"/>
    <hyperlink ref="C30" r:id="rId21"/>
    <hyperlink ref="A26:G27" r:id="rId22" display="Das Glossar enthält Erläuterungen zu allen statistisch relevanten Begriffen, die in den verschiedenen Produkten der Statistik der BA Verwendung finden."/>
  </hyperlinks>
  <printOptions horizontalCentered="1"/>
  <pageMargins left="0.70866141732283472" right="0.39370078740157483" top="0.39370078740157483" bottom="0.59055118110236227" header="0.39370078740157483" footer="0.39370078740157483"/>
  <pageSetup paperSize="9" fitToWidth="0" orientation="portrait" r:id="rId23"/>
  <headerFooter alignWithMargins="0"/>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A7B8DB"/>
    <outlinePr summaryBelow="0"/>
  </sheetPr>
  <dimension ref="A1:L98"/>
  <sheetViews>
    <sheetView showGridLines="0" workbookViewId="0">
      <selection activeCell="A6" sqref="A6:A8"/>
    </sheetView>
  </sheetViews>
  <sheetFormatPr baseColWidth="10" defaultColWidth="8" defaultRowHeight="12.75"/>
  <cols>
    <col min="1" max="3" width="8" style="158"/>
    <col min="4" max="4" width="8.875" style="158" bestFit="1" customWidth="1"/>
    <col min="5" max="5" width="8.875" style="158" customWidth="1"/>
    <col min="6" max="16384" width="8" style="158"/>
  </cols>
  <sheetData>
    <row r="1" spans="1:12" ht="22.5">
      <c r="A1" s="157" t="s">
        <v>168</v>
      </c>
    </row>
    <row r="3" spans="1:12">
      <c r="A3" s="159" t="s">
        <v>109</v>
      </c>
    </row>
    <row r="4" spans="1:12">
      <c r="A4" s="177" t="s">
        <v>302</v>
      </c>
    </row>
    <row r="6" spans="1:12" ht="12.75" customHeight="1">
      <c r="A6" s="390" t="s">
        <v>157</v>
      </c>
      <c r="B6" s="391" t="s">
        <v>5</v>
      </c>
      <c r="C6" s="178" t="s">
        <v>104</v>
      </c>
      <c r="D6" s="389" t="s">
        <v>406</v>
      </c>
      <c r="E6" s="389"/>
      <c r="F6" s="389"/>
      <c r="G6" s="389"/>
      <c r="H6" s="389"/>
      <c r="I6" s="389"/>
      <c r="J6" s="389"/>
      <c r="K6" s="389"/>
      <c r="L6" s="389"/>
    </row>
    <row r="7" spans="1:12" ht="12.75" customHeight="1">
      <c r="A7" s="390"/>
      <c r="B7" s="391"/>
      <c r="C7" s="179" t="s">
        <v>158</v>
      </c>
      <c r="D7" s="392" t="s">
        <v>159</v>
      </c>
      <c r="E7" s="392"/>
      <c r="F7" s="392"/>
      <c r="G7" s="392" t="s">
        <v>117</v>
      </c>
      <c r="H7" s="392"/>
      <c r="I7" s="392"/>
      <c r="J7" s="393" t="s">
        <v>351</v>
      </c>
      <c r="K7" s="393"/>
      <c r="L7" s="393"/>
    </row>
    <row r="8" spans="1:12" ht="21.75">
      <c r="A8" s="390"/>
      <c r="B8" s="391"/>
      <c r="C8" s="179" t="s">
        <v>102</v>
      </c>
      <c r="D8" s="378" t="s">
        <v>96</v>
      </c>
      <c r="E8" s="378" t="s">
        <v>315</v>
      </c>
      <c r="F8" s="378" t="s">
        <v>116</v>
      </c>
      <c r="G8" s="378" t="s">
        <v>96</v>
      </c>
      <c r="H8" s="378" t="s">
        <v>315</v>
      </c>
      <c r="I8" s="378" t="s">
        <v>116</v>
      </c>
      <c r="J8" s="378" t="s">
        <v>96</v>
      </c>
      <c r="K8" s="378" t="s">
        <v>315</v>
      </c>
      <c r="L8" s="379" t="s">
        <v>116</v>
      </c>
    </row>
    <row r="9" spans="1:12">
      <c r="A9" s="387" t="s">
        <v>159</v>
      </c>
      <c r="B9" s="388" t="s">
        <v>159</v>
      </c>
      <c r="C9" s="388"/>
      <c r="D9" s="168">
        <v>32660492</v>
      </c>
      <c r="E9" s="168">
        <v>730269</v>
      </c>
      <c r="F9" s="169">
        <v>2.2870776692999999</v>
      </c>
      <c r="G9" s="168">
        <v>399455</v>
      </c>
      <c r="H9" s="168">
        <v>33099</v>
      </c>
      <c r="I9" s="169">
        <v>9.0346548165999998</v>
      </c>
      <c r="J9" s="168">
        <v>53704</v>
      </c>
      <c r="K9" s="168">
        <v>6792</v>
      </c>
      <c r="L9" s="170">
        <v>14.478171896299999</v>
      </c>
    </row>
    <row r="10" spans="1:12">
      <c r="A10" s="387"/>
      <c r="B10" s="388" t="s">
        <v>128</v>
      </c>
      <c r="C10" s="388"/>
      <c r="D10" s="168">
        <v>5041623</v>
      </c>
      <c r="E10" s="168">
        <v>188652</v>
      </c>
      <c r="F10" s="169">
        <v>3.8873506559000002</v>
      </c>
      <c r="G10" s="168">
        <v>190293</v>
      </c>
      <c r="H10" s="168">
        <v>10905</v>
      </c>
      <c r="I10" s="169">
        <v>6.0790019399000004</v>
      </c>
      <c r="J10" s="168">
        <v>19181</v>
      </c>
      <c r="K10" s="168">
        <v>2650</v>
      </c>
      <c r="L10" s="170">
        <v>16.0304881737</v>
      </c>
    </row>
    <row r="11" spans="1:12" ht="12.75" customHeight="1">
      <c r="A11" s="387"/>
      <c r="B11" s="388" t="s">
        <v>127</v>
      </c>
      <c r="C11" s="388"/>
      <c r="D11" s="168">
        <v>19022667</v>
      </c>
      <c r="E11" s="168">
        <v>302407</v>
      </c>
      <c r="F11" s="169">
        <v>1.6153995724000001</v>
      </c>
      <c r="G11" s="168">
        <v>179471</v>
      </c>
      <c r="H11" s="168">
        <v>19683</v>
      </c>
      <c r="I11" s="169">
        <v>12.318196610499999</v>
      </c>
      <c r="J11" s="168">
        <v>27700</v>
      </c>
      <c r="K11" s="168">
        <v>3573</v>
      </c>
      <c r="L11" s="170">
        <v>14.809134994000001</v>
      </c>
    </row>
    <row r="12" spans="1:12" ht="12.75" customHeight="1">
      <c r="A12" s="387"/>
      <c r="B12" s="388" t="s">
        <v>126</v>
      </c>
      <c r="C12" s="388"/>
      <c r="D12" s="168">
        <v>4168417</v>
      </c>
      <c r="E12" s="168">
        <v>94284</v>
      </c>
      <c r="F12" s="169">
        <v>2.3142101644999999</v>
      </c>
      <c r="G12" s="168">
        <v>14736</v>
      </c>
      <c r="H12" s="168">
        <v>1516</v>
      </c>
      <c r="I12" s="169">
        <v>11.467473525000001</v>
      </c>
      <c r="J12" s="168">
        <v>2866</v>
      </c>
      <c r="K12" s="168">
        <v>294</v>
      </c>
      <c r="L12" s="170">
        <v>11.4307931571</v>
      </c>
    </row>
    <row r="13" spans="1:12">
      <c r="A13" s="387"/>
      <c r="B13" s="388" t="s">
        <v>125</v>
      </c>
      <c r="C13" s="388"/>
      <c r="D13" s="168">
        <v>4242310</v>
      </c>
      <c r="E13" s="168">
        <v>146852</v>
      </c>
      <c r="F13" s="169">
        <v>3.5857283849999999</v>
      </c>
      <c r="G13" s="168">
        <v>14733</v>
      </c>
      <c r="H13" s="168">
        <v>984</v>
      </c>
      <c r="I13" s="169">
        <v>7.1568841369999996</v>
      </c>
      <c r="J13" s="168">
        <v>3939</v>
      </c>
      <c r="K13" s="168">
        <v>277</v>
      </c>
      <c r="L13" s="170">
        <v>7.5641725833000004</v>
      </c>
    </row>
    <row r="14" spans="1:12" ht="12.75" customHeight="1">
      <c r="A14" s="387"/>
      <c r="B14" s="388" t="s">
        <v>169</v>
      </c>
      <c r="C14" s="388"/>
      <c r="D14" s="168">
        <v>185475</v>
      </c>
      <c r="E14" s="168">
        <v>-1926</v>
      </c>
      <c r="F14" s="169">
        <v>-1.0277426481</v>
      </c>
      <c r="G14" s="168">
        <v>222</v>
      </c>
      <c r="H14" s="168">
        <v>11</v>
      </c>
      <c r="I14" s="169">
        <v>5.2132701421999998</v>
      </c>
      <c r="J14" s="168">
        <v>18</v>
      </c>
      <c r="K14" s="168">
        <v>-2</v>
      </c>
      <c r="L14" s="170">
        <v>-10</v>
      </c>
    </row>
    <row r="15" spans="1:12" ht="12.75" customHeight="1">
      <c r="A15" s="387" t="s">
        <v>160</v>
      </c>
      <c r="B15" s="388" t="s">
        <v>159</v>
      </c>
      <c r="C15" s="388"/>
      <c r="D15" s="168">
        <v>5543912</v>
      </c>
      <c r="E15" s="168">
        <v>137878</v>
      </c>
      <c r="F15" s="169">
        <v>2.5504464086</v>
      </c>
      <c r="G15" s="168">
        <v>61200</v>
      </c>
      <c r="H15" s="168">
        <v>4391</v>
      </c>
      <c r="I15" s="169">
        <v>7.7294090725000002</v>
      </c>
      <c r="J15" s="168">
        <v>30393</v>
      </c>
      <c r="K15" s="168">
        <v>3594</v>
      </c>
      <c r="L15" s="170">
        <v>13.410948169699999</v>
      </c>
    </row>
    <row r="16" spans="1:12" ht="12.75" customHeight="1">
      <c r="A16" s="387"/>
      <c r="B16" s="388" t="s">
        <v>128</v>
      </c>
      <c r="C16" s="388"/>
      <c r="D16" s="168">
        <v>839922</v>
      </c>
      <c r="E16" s="168">
        <v>32847</v>
      </c>
      <c r="F16" s="169">
        <v>4.0698819812</v>
      </c>
      <c r="G16" s="168">
        <v>28364</v>
      </c>
      <c r="H16" s="168">
        <v>1165</v>
      </c>
      <c r="I16" s="169">
        <v>4.2832457075999999</v>
      </c>
      <c r="J16" s="168">
        <v>11638</v>
      </c>
      <c r="K16" s="168">
        <v>1492</v>
      </c>
      <c r="L16" s="170">
        <v>14.7053025823</v>
      </c>
    </row>
    <row r="17" spans="1:12" ht="12.75" customHeight="1">
      <c r="A17" s="387"/>
      <c r="B17" s="388" t="s">
        <v>127</v>
      </c>
      <c r="C17" s="388"/>
      <c r="D17" s="168">
        <v>3167216</v>
      </c>
      <c r="E17" s="168">
        <v>53818</v>
      </c>
      <c r="F17" s="169">
        <v>1.7285936459</v>
      </c>
      <c r="G17" s="168">
        <v>28138</v>
      </c>
      <c r="H17" s="168">
        <v>2863</v>
      </c>
      <c r="I17" s="169">
        <v>11.3273986152</v>
      </c>
      <c r="J17" s="168">
        <v>16202</v>
      </c>
      <c r="K17" s="168">
        <v>1896</v>
      </c>
      <c r="L17" s="170">
        <v>13.2531804837</v>
      </c>
    </row>
    <row r="18" spans="1:12" ht="12.75" customHeight="1">
      <c r="A18" s="387"/>
      <c r="B18" s="388" t="s">
        <v>126</v>
      </c>
      <c r="C18" s="388"/>
      <c r="D18" s="168">
        <v>744968</v>
      </c>
      <c r="E18" s="168">
        <v>20569</v>
      </c>
      <c r="F18" s="169">
        <v>2.8394572604000001</v>
      </c>
      <c r="G18" s="168">
        <v>2425</v>
      </c>
      <c r="H18" s="168">
        <v>214</v>
      </c>
      <c r="I18" s="169">
        <v>9.6788783356000003</v>
      </c>
      <c r="J18" s="168">
        <v>1132</v>
      </c>
      <c r="K18" s="168">
        <v>81</v>
      </c>
      <c r="L18" s="170">
        <v>7.7069457658999996</v>
      </c>
    </row>
    <row r="19" spans="1:12" ht="12.75" customHeight="1">
      <c r="A19" s="387"/>
      <c r="B19" s="388" t="s">
        <v>125</v>
      </c>
      <c r="C19" s="388"/>
      <c r="D19" s="168">
        <v>768673</v>
      </c>
      <c r="E19" s="168">
        <v>31397</v>
      </c>
      <c r="F19" s="169">
        <v>4.2585137722999997</v>
      </c>
      <c r="G19" s="168">
        <v>2248</v>
      </c>
      <c r="H19" s="168">
        <v>154</v>
      </c>
      <c r="I19" s="169">
        <v>7.3543457498000002</v>
      </c>
      <c r="J19" s="168">
        <v>1416</v>
      </c>
      <c r="K19" s="168">
        <v>126</v>
      </c>
      <c r="L19" s="170">
        <v>9.7674418605</v>
      </c>
    </row>
    <row r="20" spans="1:12" ht="12.75" customHeight="1">
      <c r="A20" s="387"/>
      <c r="B20" s="388" t="s">
        <v>169</v>
      </c>
      <c r="C20" s="388"/>
      <c r="D20" s="168">
        <v>23133</v>
      </c>
      <c r="E20" s="168">
        <v>-753</v>
      </c>
      <c r="F20" s="169">
        <v>-3.1524742526999998</v>
      </c>
      <c r="G20" s="168">
        <v>25</v>
      </c>
      <c r="H20" s="168">
        <v>-5</v>
      </c>
      <c r="I20" s="169">
        <v>-16.666666666699999</v>
      </c>
      <c r="J20" s="168">
        <v>5</v>
      </c>
      <c r="K20" s="168">
        <v>-1</v>
      </c>
      <c r="L20" s="170">
        <v>-16.666666666699999</v>
      </c>
    </row>
    <row r="21" spans="1:12" ht="12.75" customHeight="1">
      <c r="A21" s="387" t="s">
        <v>113</v>
      </c>
      <c r="B21" s="388" t="s">
        <v>159</v>
      </c>
      <c r="C21" s="388"/>
      <c r="D21" s="168">
        <v>839002</v>
      </c>
      <c r="E21" s="168">
        <v>14589</v>
      </c>
      <c r="F21" s="169">
        <v>1.7696227497999999</v>
      </c>
      <c r="G21" s="168">
        <v>22125</v>
      </c>
      <c r="H21" s="168">
        <v>4535</v>
      </c>
      <c r="I21" s="169">
        <v>25.781694144399999</v>
      </c>
      <c r="J21" s="168">
        <v>371</v>
      </c>
      <c r="K21" s="168">
        <v>42</v>
      </c>
      <c r="L21" s="170">
        <v>12.7659574468</v>
      </c>
    </row>
    <row r="22" spans="1:12" ht="12.75" customHeight="1">
      <c r="A22" s="387"/>
      <c r="B22" s="388" t="s">
        <v>128</v>
      </c>
      <c r="C22" s="388"/>
      <c r="D22" s="168">
        <v>132999</v>
      </c>
      <c r="E22" s="168">
        <v>6047</v>
      </c>
      <c r="F22" s="169">
        <v>4.7632175941000003</v>
      </c>
      <c r="G22" s="168">
        <v>11166</v>
      </c>
      <c r="H22" s="168">
        <v>2029</v>
      </c>
      <c r="I22" s="169">
        <v>22.206413483599999</v>
      </c>
      <c r="J22" s="168">
        <v>114</v>
      </c>
      <c r="K22" s="168">
        <v>19</v>
      </c>
      <c r="L22" s="170">
        <v>20</v>
      </c>
    </row>
    <row r="23" spans="1:12" ht="12.75" customHeight="1">
      <c r="A23" s="387"/>
      <c r="B23" s="388" t="s">
        <v>127</v>
      </c>
      <c r="C23" s="388"/>
      <c r="D23" s="168">
        <v>516320</v>
      </c>
      <c r="E23" s="168">
        <v>5203</v>
      </c>
      <c r="F23" s="169">
        <v>1.0179665321</v>
      </c>
      <c r="G23" s="168">
        <v>9109</v>
      </c>
      <c r="H23" s="168">
        <v>2164</v>
      </c>
      <c r="I23" s="169">
        <v>31.1591072714</v>
      </c>
      <c r="J23" s="168">
        <v>167</v>
      </c>
      <c r="K23" s="168">
        <v>16</v>
      </c>
      <c r="L23" s="170">
        <v>10.5960264901</v>
      </c>
    </row>
    <row r="24" spans="1:12" ht="12.75" customHeight="1">
      <c r="A24" s="387"/>
      <c r="B24" s="388" t="s">
        <v>126</v>
      </c>
      <c r="C24" s="388"/>
      <c r="D24" s="168">
        <v>93450</v>
      </c>
      <c r="E24" s="168">
        <v>1134</v>
      </c>
      <c r="F24" s="169">
        <v>1.2283894448999999</v>
      </c>
      <c r="G24" s="168">
        <v>891</v>
      </c>
      <c r="H24" s="168">
        <v>232</v>
      </c>
      <c r="I24" s="169">
        <v>35.204855842199997</v>
      </c>
      <c r="J24" s="168">
        <v>27</v>
      </c>
      <c r="K24" s="168">
        <v>0</v>
      </c>
      <c r="L24" s="170">
        <v>0</v>
      </c>
    </row>
    <row r="25" spans="1:12">
      <c r="A25" s="387"/>
      <c r="B25" s="388" t="s">
        <v>125</v>
      </c>
      <c r="C25" s="388"/>
      <c r="D25" s="168">
        <v>89190</v>
      </c>
      <c r="E25" s="168">
        <v>2385</v>
      </c>
      <c r="F25" s="169">
        <v>2.7475375841999998</v>
      </c>
      <c r="G25" s="168">
        <v>955</v>
      </c>
      <c r="H25" s="168">
        <v>108</v>
      </c>
      <c r="I25" s="169">
        <v>12.750885478200001</v>
      </c>
      <c r="J25" s="168">
        <v>62</v>
      </c>
      <c r="K25" s="168">
        <v>7</v>
      </c>
      <c r="L25" s="170">
        <v>12.727272727300001</v>
      </c>
    </row>
    <row r="26" spans="1:12" ht="12.75" customHeight="1">
      <c r="A26" s="387"/>
      <c r="B26" s="388" t="s">
        <v>169</v>
      </c>
      <c r="C26" s="388"/>
      <c r="D26" s="168">
        <v>7043</v>
      </c>
      <c r="E26" s="168">
        <v>-180</v>
      </c>
      <c r="F26" s="169">
        <v>-2.4920393187999998</v>
      </c>
      <c r="G26" s="168">
        <v>4</v>
      </c>
      <c r="H26" s="168">
        <v>2</v>
      </c>
      <c r="I26" s="169">
        <v>100</v>
      </c>
      <c r="J26" s="168" t="s">
        <v>409</v>
      </c>
      <c r="K26" s="168">
        <v>0</v>
      </c>
      <c r="L26" s="170">
        <v>0</v>
      </c>
    </row>
    <row r="27" spans="1:12" ht="12.75" customHeight="1">
      <c r="A27" s="387" t="s">
        <v>161</v>
      </c>
      <c r="B27" s="388" t="s">
        <v>159</v>
      </c>
      <c r="C27" s="388"/>
      <c r="D27" s="168">
        <v>1595777</v>
      </c>
      <c r="E27" s="168">
        <v>29020</v>
      </c>
      <c r="F27" s="169">
        <v>1.8522336264999999</v>
      </c>
      <c r="G27" s="168">
        <v>16189</v>
      </c>
      <c r="H27" s="168">
        <v>2895</v>
      </c>
      <c r="I27" s="169">
        <v>21.7767413871</v>
      </c>
      <c r="J27" s="168">
        <v>9416</v>
      </c>
      <c r="K27" s="168">
        <v>2240</v>
      </c>
      <c r="L27" s="170">
        <v>31.215161649900001</v>
      </c>
    </row>
    <row r="28" spans="1:12">
      <c r="A28" s="387"/>
      <c r="B28" s="388" t="s">
        <v>128</v>
      </c>
      <c r="C28" s="388"/>
      <c r="D28" s="168">
        <v>219108</v>
      </c>
      <c r="E28" s="168">
        <v>6891</v>
      </c>
      <c r="F28" s="169">
        <v>3.2471479665</v>
      </c>
      <c r="G28" s="168">
        <v>6666</v>
      </c>
      <c r="H28" s="168">
        <v>1004</v>
      </c>
      <c r="I28" s="169">
        <v>17.732250088299999</v>
      </c>
      <c r="J28" s="168">
        <v>3539</v>
      </c>
      <c r="K28" s="168">
        <v>992</v>
      </c>
      <c r="L28" s="170">
        <v>38.947781704000001</v>
      </c>
    </row>
    <row r="29" spans="1:12" ht="12.75" customHeight="1">
      <c r="A29" s="387"/>
      <c r="B29" s="388" t="s">
        <v>127</v>
      </c>
      <c r="C29" s="388"/>
      <c r="D29" s="168">
        <v>958169</v>
      </c>
      <c r="E29" s="168">
        <v>12810</v>
      </c>
      <c r="F29" s="169">
        <v>1.3550407834</v>
      </c>
      <c r="G29" s="168">
        <v>8100</v>
      </c>
      <c r="H29" s="168">
        <v>1594</v>
      </c>
      <c r="I29" s="169">
        <v>24.5004611128</v>
      </c>
      <c r="J29" s="168">
        <v>4818</v>
      </c>
      <c r="K29" s="168">
        <v>1091</v>
      </c>
      <c r="L29" s="170">
        <v>29.272873624900001</v>
      </c>
    </row>
    <row r="30" spans="1:12" ht="12.75" customHeight="1">
      <c r="A30" s="387"/>
      <c r="B30" s="388" t="s">
        <v>126</v>
      </c>
      <c r="C30" s="388"/>
      <c r="D30" s="168">
        <v>191499</v>
      </c>
      <c r="E30" s="168">
        <v>3036</v>
      </c>
      <c r="F30" s="169">
        <v>1.6109262825999999</v>
      </c>
      <c r="G30" s="168">
        <v>591</v>
      </c>
      <c r="H30" s="168">
        <v>197</v>
      </c>
      <c r="I30" s="169">
        <v>50</v>
      </c>
      <c r="J30" s="168">
        <v>365</v>
      </c>
      <c r="K30" s="168">
        <v>91</v>
      </c>
      <c r="L30" s="170">
        <v>33.211678832099999</v>
      </c>
    </row>
    <row r="31" spans="1:12" ht="12.75" customHeight="1">
      <c r="A31" s="387"/>
      <c r="B31" s="388" t="s">
        <v>125</v>
      </c>
      <c r="C31" s="388"/>
      <c r="D31" s="168">
        <v>217016</v>
      </c>
      <c r="E31" s="168">
        <v>6131</v>
      </c>
      <c r="F31" s="169">
        <v>2.9072717358000002</v>
      </c>
      <c r="G31" s="168">
        <v>830</v>
      </c>
      <c r="H31" s="168">
        <v>99</v>
      </c>
      <c r="I31" s="169">
        <v>13.5430916553</v>
      </c>
      <c r="J31" s="168">
        <v>694</v>
      </c>
      <c r="K31" s="168">
        <v>66</v>
      </c>
      <c r="L31" s="170">
        <v>10.509554140100001</v>
      </c>
    </row>
    <row r="32" spans="1:12" ht="12.75" customHeight="1">
      <c r="A32" s="387"/>
      <c r="B32" s="388" t="s">
        <v>169</v>
      </c>
      <c r="C32" s="388"/>
      <c r="D32" s="168">
        <v>9985</v>
      </c>
      <c r="E32" s="168">
        <v>152</v>
      </c>
      <c r="F32" s="169">
        <v>1.5458151123999999</v>
      </c>
      <c r="G32" s="168" t="s">
        <v>409</v>
      </c>
      <c r="H32" s="168">
        <v>1</v>
      </c>
      <c r="I32" s="169">
        <v>100</v>
      </c>
      <c r="J32" s="172"/>
      <c r="K32" s="172"/>
      <c r="L32" s="171"/>
    </row>
    <row r="33" spans="1:12" ht="12.75" customHeight="1">
      <c r="A33" s="387" t="s">
        <v>162</v>
      </c>
      <c r="B33" s="388" t="s">
        <v>159</v>
      </c>
      <c r="C33" s="388"/>
      <c r="D33" s="168">
        <v>115569</v>
      </c>
      <c r="E33" s="168">
        <v>1456</v>
      </c>
      <c r="F33" s="169">
        <v>1.2759282465999999</v>
      </c>
      <c r="G33" s="168">
        <v>170</v>
      </c>
      <c r="H33" s="168">
        <v>11</v>
      </c>
      <c r="I33" s="169">
        <v>6.9182389937000002</v>
      </c>
      <c r="J33" s="168">
        <v>2185</v>
      </c>
      <c r="K33" s="168">
        <v>518</v>
      </c>
      <c r="L33" s="170">
        <v>31.073785243</v>
      </c>
    </row>
    <row r="34" spans="1:12" ht="12.75" customHeight="1">
      <c r="A34" s="387"/>
      <c r="B34" s="388" t="s">
        <v>128</v>
      </c>
      <c r="C34" s="388"/>
      <c r="D34" s="168">
        <v>14990</v>
      </c>
      <c r="E34" s="168">
        <v>581</v>
      </c>
      <c r="F34" s="169">
        <v>4.0322020958999998</v>
      </c>
      <c r="G34" s="168">
        <v>52</v>
      </c>
      <c r="H34" s="168">
        <v>-12</v>
      </c>
      <c r="I34" s="169">
        <v>-18.75</v>
      </c>
      <c r="J34" s="168">
        <v>834</v>
      </c>
      <c r="K34" s="168">
        <v>185</v>
      </c>
      <c r="L34" s="170">
        <v>28.505392912200001</v>
      </c>
    </row>
    <row r="35" spans="1:12" ht="12.75" customHeight="1">
      <c r="A35" s="387"/>
      <c r="B35" s="388" t="s">
        <v>127</v>
      </c>
      <c r="C35" s="388"/>
      <c r="D35" s="168">
        <v>76341</v>
      </c>
      <c r="E35" s="168">
        <v>751</v>
      </c>
      <c r="F35" s="169">
        <v>0.99351766109999995</v>
      </c>
      <c r="G35" s="168">
        <v>106</v>
      </c>
      <c r="H35" s="168">
        <v>24</v>
      </c>
      <c r="I35" s="169">
        <v>29.2682926829</v>
      </c>
      <c r="J35" s="168">
        <v>1230</v>
      </c>
      <c r="K35" s="168">
        <v>313</v>
      </c>
      <c r="L35" s="170">
        <v>34.133042529999997</v>
      </c>
    </row>
    <row r="36" spans="1:12" ht="12.75" customHeight="1">
      <c r="A36" s="387"/>
      <c r="B36" s="388" t="s">
        <v>126</v>
      </c>
      <c r="C36" s="388"/>
      <c r="D36" s="168">
        <v>11936</v>
      </c>
      <c r="E36" s="168">
        <v>11</v>
      </c>
      <c r="F36" s="169">
        <v>9.2243186599999999E-2</v>
      </c>
      <c r="G36" s="168">
        <v>4</v>
      </c>
      <c r="H36" s="168">
        <v>-3</v>
      </c>
      <c r="I36" s="169">
        <v>-42.857142857100001</v>
      </c>
      <c r="J36" s="168">
        <v>48</v>
      </c>
      <c r="K36" s="168">
        <v>14</v>
      </c>
      <c r="L36" s="170">
        <v>41.176470588199997</v>
      </c>
    </row>
    <row r="37" spans="1:12" ht="12.75" customHeight="1">
      <c r="A37" s="387"/>
      <c r="B37" s="388" t="s">
        <v>125</v>
      </c>
      <c r="C37" s="388"/>
      <c r="D37" s="168">
        <v>11057</v>
      </c>
      <c r="E37" s="168">
        <v>114</v>
      </c>
      <c r="F37" s="169">
        <v>1.0417618569</v>
      </c>
      <c r="G37" s="168">
        <v>8</v>
      </c>
      <c r="H37" s="168">
        <v>2</v>
      </c>
      <c r="I37" s="169">
        <v>33.333333333299997</v>
      </c>
      <c r="J37" s="168">
        <v>73</v>
      </c>
      <c r="K37" s="168">
        <v>6</v>
      </c>
      <c r="L37" s="170">
        <v>8.9552238806000002</v>
      </c>
    </row>
    <row r="38" spans="1:12" ht="12.75" customHeight="1">
      <c r="A38" s="387"/>
      <c r="B38" s="388" t="s">
        <v>169</v>
      </c>
      <c r="C38" s="388"/>
      <c r="D38" s="168">
        <v>1245</v>
      </c>
      <c r="E38" s="168">
        <v>-1</v>
      </c>
      <c r="F38" s="169">
        <v>-8.0256821800000003E-2</v>
      </c>
      <c r="G38" s="172"/>
      <c r="H38" s="172"/>
      <c r="I38" s="172"/>
      <c r="J38" s="172"/>
      <c r="K38" s="172"/>
      <c r="L38" s="171"/>
    </row>
    <row r="39" spans="1:12" ht="12.75" customHeight="1">
      <c r="A39" s="387" t="s">
        <v>163</v>
      </c>
      <c r="B39" s="388" t="s">
        <v>159</v>
      </c>
      <c r="C39" s="388"/>
      <c r="D39" s="168">
        <v>198100</v>
      </c>
      <c r="E39" s="168">
        <v>3119</v>
      </c>
      <c r="F39" s="169">
        <v>1.5996430421000001</v>
      </c>
      <c r="G39" s="168">
        <v>6955</v>
      </c>
      <c r="H39" s="168">
        <v>1560</v>
      </c>
      <c r="I39" s="169">
        <v>28.915662650600002</v>
      </c>
      <c r="J39" s="168">
        <v>1317</v>
      </c>
      <c r="K39" s="168">
        <v>428</v>
      </c>
      <c r="L39" s="170">
        <v>48.143982002199998</v>
      </c>
    </row>
    <row r="40" spans="1:12">
      <c r="A40" s="387"/>
      <c r="B40" s="388" t="s">
        <v>128</v>
      </c>
      <c r="C40" s="388"/>
      <c r="D40" s="168">
        <v>29845</v>
      </c>
      <c r="E40" s="168">
        <v>1200</v>
      </c>
      <c r="F40" s="169">
        <v>4.1892127770999998</v>
      </c>
      <c r="G40" s="168">
        <v>3094</v>
      </c>
      <c r="H40" s="168">
        <v>571</v>
      </c>
      <c r="I40" s="169">
        <v>22.631787554500001</v>
      </c>
      <c r="J40" s="168">
        <v>454</v>
      </c>
      <c r="K40" s="168">
        <v>203</v>
      </c>
      <c r="L40" s="170">
        <v>80.876494023899994</v>
      </c>
    </row>
    <row r="41" spans="1:12" ht="12.75" customHeight="1">
      <c r="A41" s="387"/>
      <c r="B41" s="388" t="s">
        <v>127</v>
      </c>
      <c r="C41" s="388"/>
      <c r="D41" s="168">
        <v>125976</v>
      </c>
      <c r="E41" s="168">
        <v>1584</v>
      </c>
      <c r="F41" s="169">
        <v>1.2733937874000001</v>
      </c>
      <c r="G41" s="168">
        <v>3264</v>
      </c>
      <c r="H41" s="168">
        <v>828</v>
      </c>
      <c r="I41" s="169">
        <v>33.990147783300003</v>
      </c>
      <c r="J41" s="168">
        <v>620</v>
      </c>
      <c r="K41" s="168">
        <v>186</v>
      </c>
      <c r="L41" s="170">
        <v>42.857142857100001</v>
      </c>
    </row>
    <row r="42" spans="1:12" ht="12.75" customHeight="1">
      <c r="A42" s="387"/>
      <c r="B42" s="388" t="s">
        <v>126</v>
      </c>
      <c r="C42" s="388"/>
      <c r="D42" s="168">
        <v>19985</v>
      </c>
      <c r="E42" s="168">
        <v>243</v>
      </c>
      <c r="F42" s="169">
        <v>1.2308783305</v>
      </c>
      <c r="G42" s="168">
        <v>266</v>
      </c>
      <c r="H42" s="168">
        <v>130</v>
      </c>
      <c r="I42" s="169">
        <v>95.588235294100002</v>
      </c>
      <c r="J42" s="168">
        <v>74</v>
      </c>
      <c r="K42" s="168">
        <v>16</v>
      </c>
      <c r="L42" s="170">
        <v>27.5862068966</v>
      </c>
    </row>
    <row r="43" spans="1:12">
      <c r="A43" s="387"/>
      <c r="B43" s="388" t="s">
        <v>125</v>
      </c>
      <c r="C43" s="388"/>
      <c r="D43" s="168">
        <v>20582</v>
      </c>
      <c r="E43" s="168">
        <v>103</v>
      </c>
      <c r="F43" s="169">
        <v>0.50295424580000003</v>
      </c>
      <c r="G43" s="168">
        <v>329</v>
      </c>
      <c r="H43" s="168">
        <v>29</v>
      </c>
      <c r="I43" s="169">
        <v>9.6666666666999994</v>
      </c>
      <c r="J43" s="168">
        <v>169</v>
      </c>
      <c r="K43" s="168">
        <v>23</v>
      </c>
      <c r="L43" s="170">
        <v>15.7534246575</v>
      </c>
    </row>
    <row r="44" spans="1:12" ht="12.75" customHeight="1">
      <c r="A44" s="387"/>
      <c r="B44" s="388" t="s">
        <v>169</v>
      </c>
      <c r="C44" s="388"/>
      <c r="D44" s="168">
        <v>1712</v>
      </c>
      <c r="E44" s="168">
        <v>-11</v>
      </c>
      <c r="F44" s="169">
        <v>-0.6384213581</v>
      </c>
      <c r="G44" s="168" t="s">
        <v>409</v>
      </c>
      <c r="H44" s="168">
        <v>2</v>
      </c>
      <c r="I44" s="172"/>
      <c r="J44" s="172"/>
      <c r="K44" s="172"/>
      <c r="L44" s="171"/>
    </row>
    <row r="45" spans="1:12" ht="12.75" customHeight="1">
      <c r="A45" s="387" t="s">
        <v>394</v>
      </c>
      <c r="B45" s="388" t="s">
        <v>159</v>
      </c>
      <c r="C45" s="388"/>
      <c r="D45" s="168">
        <v>116510</v>
      </c>
      <c r="E45" s="168">
        <v>1803</v>
      </c>
      <c r="F45" s="169">
        <v>1.5718308385999999</v>
      </c>
      <c r="G45" s="168">
        <v>547</v>
      </c>
      <c r="H45" s="168">
        <v>142</v>
      </c>
      <c r="I45" s="169">
        <v>35.061728395099998</v>
      </c>
      <c r="J45" s="168">
        <v>437</v>
      </c>
      <c r="K45" s="168">
        <v>122</v>
      </c>
      <c r="L45" s="170">
        <v>38.730158730200003</v>
      </c>
    </row>
    <row r="46" spans="1:12" ht="12.75" customHeight="1">
      <c r="A46" s="387"/>
      <c r="B46" s="388" t="s">
        <v>128</v>
      </c>
      <c r="C46" s="388"/>
      <c r="D46" s="168">
        <v>15914</v>
      </c>
      <c r="E46" s="168">
        <v>494</v>
      </c>
      <c r="F46" s="169">
        <v>3.2036316471999999</v>
      </c>
      <c r="G46" s="168">
        <v>177</v>
      </c>
      <c r="H46" s="168">
        <v>60</v>
      </c>
      <c r="I46" s="169">
        <v>51.282051282099999</v>
      </c>
      <c r="J46" s="168">
        <v>214</v>
      </c>
      <c r="K46" s="168">
        <v>107</v>
      </c>
      <c r="L46" s="170">
        <v>100</v>
      </c>
    </row>
    <row r="47" spans="1:12" ht="12.75" customHeight="1">
      <c r="A47" s="387"/>
      <c r="B47" s="388" t="s">
        <v>127</v>
      </c>
      <c r="C47" s="388"/>
      <c r="D47" s="168">
        <v>65529</v>
      </c>
      <c r="E47" s="168">
        <v>556</v>
      </c>
      <c r="F47" s="169">
        <v>0.85574007659999995</v>
      </c>
      <c r="G47" s="168">
        <v>320</v>
      </c>
      <c r="H47" s="168">
        <v>75</v>
      </c>
      <c r="I47" s="169">
        <v>30.612244898</v>
      </c>
      <c r="J47" s="168">
        <v>146</v>
      </c>
      <c r="K47" s="168">
        <v>3</v>
      </c>
      <c r="L47" s="170">
        <v>2.0979020979</v>
      </c>
    </row>
    <row r="48" spans="1:12" ht="12.75" customHeight="1">
      <c r="A48" s="387"/>
      <c r="B48" s="388" t="s">
        <v>126</v>
      </c>
      <c r="C48" s="388"/>
      <c r="D48" s="168">
        <v>16082</v>
      </c>
      <c r="E48" s="168">
        <v>146</v>
      </c>
      <c r="F48" s="169">
        <v>0.91616465859999996</v>
      </c>
      <c r="G48" s="168">
        <v>19</v>
      </c>
      <c r="H48" s="168">
        <v>2</v>
      </c>
      <c r="I48" s="169">
        <v>11.764705882399999</v>
      </c>
      <c r="J48" s="168">
        <v>14</v>
      </c>
      <c r="K48" s="168">
        <v>1</v>
      </c>
      <c r="L48" s="170">
        <v>7.6923076923</v>
      </c>
    </row>
    <row r="49" spans="1:12" ht="12.75" customHeight="1">
      <c r="A49" s="387"/>
      <c r="B49" s="388" t="s">
        <v>125</v>
      </c>
      <c r="C49" s="388"/>
      <c r="D49" s="168">
        <v>18437</v>
      </c>
      <c r="E49" s="168">
        <v>601</v>
      </c>
      <c r="F49" s="169">
        <v>3.3695895940999998</v>
      </c>
      <c r="G49" s="168">
        <v>31</v>
      </c>
      <c r="H49" s="168">
        <v>5</v>
      </c>
      <c r="I49" s="169">
        <v>19.2307692308</v>
      </c>
      <c r="J49" s="168">
        <v>63</v>
      </c>
      <c r="K49" s="168">
        <v>11</v>
      </c>
      <c r="L49" s="170">
        <v>21.1538461538</v>
      </c>
    </row>
    <row r="50" spans="1:12" ht="12.75" customHeight="1">
      <c r="A50" s="387"/>
      <c r="B50" s="388" t="s">
        <v>169</v>
      </c>
      <c r="C50" s="388"/>
      <c r="D50" s="168">
        <v>548</v>
      </c>
      <c r="E50" s="168">
        <v>6</v>
      </c>
      <c r="F50" s="169">
        <v>1.1070110701</v>
      </c>
      <c r="G50" s="172"/>
      <c r="H50" s="172"/>
      <c r="I50" s="172"/>
      <c r="J50" s="172"/>
      <c r="K50" s="172"/>
      <c r="L50" s="171"/>
    </row>
    <row r="51" spans="1:12" ht="12.75" customHeight="1">
      <c r="A51" s="387" t="s">
        <v>395</v>
      </c>
      <c r="B51" s="388" t="s">
        <v>159</v>
      </c>
      <c r="C51" s="388"/>
      <c r="D51" s="168">
        <v>264160</v>
      </c>
      <c r="E51" s="168">
        <v>7980</v>
      </c>
      <c r="F51" s="169">
        <v>3.1149972675000002</v>
      </c>
      <c r="G51" s="168">
        <v>2069</v>
      </c>
      <c r="H51" s="168">
        <v>210</v>
      </c>
      <c r="I51" s="169">
        <v>11.296395911799999</v>
      </c>
      <c r="J51" s="168">
        <v>1217</v>
      </c>
      <c r="K51" s="168">
        <v>251</v>
      </c>
      <c r="L51" s="170">
        <v>25.983436853000001</v>
      </c>
    </row>
    <row r="52" spans="1:12" ht="12.75" customHeight="1">
      <c r="A52" s="387"/>
      <c r="B52" s="388" t="s">
        <v>128</v>
      </c>
      <c r="C52" s="388"/>
      <c r="D52" s="168">
        <v>25961</v>
      </c>
      <c r="E52" s="168">
        <v>857</v>
      </c>
      <c r="F52" s="169">
        <v>3.4137985978000001</v>
      </c>
      <c r="G52" s="168">
        <v>1024</v>
      </c>
      <c r="H52" s="168">
        <v>-16</v>
      </c>
      <c r="I52" s="169">
        <v>-1.5384615385</v>
      </c>
      <c r="J52" s="168">
        <v>483</v>
      </c>
      <c r="K52" s="168">
        <v>130</v>
      </c>
      <c r="L52" s="170">
        <v>36.827195467400003</v>
      </c>
    </row>
    <row r="53" spans="1:12" ht="12.75" customHeight="1">
      <c r="A53" s="387"/>
      <c r="B53" s="388" t="s">
        <v>127</v>
      </c>
      <c r="C53" s="388"/>
      <c r="D53" s="168">
        <v>143605</v>
      </c>
      <c r="E53" s="168">
        <v>3496</v>
      </c>
      <c r="F53" s="169">
        <v>2.4952001656</v>
      </c>
      <c r="G53" s="168">
        <v>774</v>
      </c>
      <c r="H53" s="168">
        <v>190</v>
      </c>
      <c r="I53" s="169">
        <v>32.534246575300003</v>
      </c>
      <c r="J53" s="168">
        <v>561</v>
      </c>
      <c r="K53" s="168">
        <v>96</v>
      </c>
      <c r="L53" s="170">
        <v>20.645161290299999</v>
      </c>
    </row>
    <row r="54" spans="1:12" ht="12.75" customHeight="1">
      <c r="A54" s="387"/>
      <c r="B54" s="388" t="s">
        <v>126</v>
      </c>
      <c r="C54" s="388"/>
      <c r="D54" s="168">
        <v>39436</v>
      </c>
      <c r="E54" s="168">
        <v>1198</v>
      </c>
      <c r="F54" s="169">
        <v>3.1330090486</v>
      </c>
      <c r="G54" s="168">
        <v>82</v>
      </c>
      <c r="H54" s="168">
        <v>14</v>
      </c>
      <c r="I54" s="169">
        <v>20.588235294099999</v>
      </c>
      <c r="J54" s="168">
        <v>64</v>
      </c>
      <c r="K54" s="168">
        <v>12</v>
      </c>
      <c r="L54" s="170">
        <v>23.076923076900002</v>
      </c>
    </row>
    <row r="55" spans="1:12">
      <c r="A55" s="387"/>
      <c r="B55" s="388" t="s">
        <v>125</v>
      </c>
      <c r="C55" s="388"/>
      <c r="D55" s="168">
        <v>53847</v>
      </c>
      <c r="E55" s="168">
        <v>2402</v>
      </c>
      <c r="F55" s="169">
        <v>4.6690640490000002</v>
      </c>
      <c r="G55" s="168">
        <v>189</v>
      </c>
      <c r="H55" s="168">
        <v>22</v>
      </c>
      <c r="I55" s="169">
        <v>13.173652694599999</v>
      </c>
      <c r="J55" s="168">
        <v>109</v>
      </c>
      <c r="K55" s="168">
        <v>13</v>
      </c>
      <c r="L55" s="170">
        <v>13.541666666699999</v>
      </c>
    </row>
    <row r="56" spans="1:12" ht="12.75" customHeight="1">
      <c r="A56" s="387"/>
      <c r="B56" s="388" t="s">
        <v>169</v>
      </c>
      <c r="C56" s="388"/>
      <c r="D56" s="168">
        <v>1311</v>
      </c>
      <c r="E56" s="168">
        <v>27</v>
      </c>
      <c r="F56" s="169">
        <v>2.1028037383</v>
      </c>
      <c r="G56" s="172"/>
      <c r="H56" s="172"/>
      <c r="I56" s="172"/>
      <c r="J56" s="172"/>
      <c r="K56" s="172"/>
      <c r="L56" s="171"/>
    </row>
    <row r="57" spans="1:12" ht="12.75" customHeight="1">
      <c r="A57" s="387" t="s">
        <v>396</v>
      </c>
      <c r="B57" s="388" t="s">
        <v>159</v>
      </c>
      <c r="C57" s="388"/>
      <c r="D57" s="168">
        <v>266819</v>
      </c>
      <c r="E57" s="168">
        <v>6831</v>
      </c>
      <c r="F57" s="169">
        <v>2.6274289582999999</v>
      </c>
      <c r="G57" s="168">
        <v>2088</v>
      </c>
      <c r="H57" s="168">
        <v>336</v>
      </c>
      <c r="I57" s="169">
        <v>19.178082191800002</v>
      </c>
      <c r="J57" s="168">
        <v>211</v>
      </c>
      <c r="K57" s="168">
        <v>34</v>
      </c>
      <c r="L57" s="170">
        <v>19.209039548</v>
      </c>
    </row>
    <row r="58" spans="1:12">
      <c r="A58" s="387"/>
      <c r="B58" s="388" t="s">
        <v>128</v>
      </c>
      <c r="C58" s="388"/>
      <c r="D58" s="168">
        <v>37744</v>
      </c>
      <c r="E58" s="168">
        <v>1561</v>
      </c>
      <c r="F58" s="169">
        <v>4.3141806925999999</v>
      </c>
      <c r="G58" s="168">
        <v>756</v>
      </c>
      <c r="H58" s="168">
        <v>255</v>
      </c>
      <c r="I58" s="169">
        <v>50.898203592800002</v>
      </c>
      <c r="J58" s="168">
        <v>71</v>
      </c>
      <c r="K58" s="168">
        <v>18</v>
      </c>
      <c r="L58" s="170">
        <v>33.962264150899998</v>
      </c>
    </row>
    <row r="59" spans="1:12" ht="12.75" customHeight="1">
      <c r="A59" s="387"/>
      <c r="B59" s="388" t="s">
        <v>127</v>
      </c>
      <c r="C59" s="388"/>
      <c r="D59" s="168">
        <v>143439</v>
      </c>
      <c r="E59" s="168">
        <v>2242</v>
      </c>
      <c r="F59" s="169">
        <v>1.5878524330999999</v>
      </c>
      <c r="G59" s="168">
        <v>1166</v>
      </c>
      <c r="H59" s="168">
        <v>69</v>
      </c>
      <c r="I59" s="169">
        <v>6.2898814950000004</v>
      </c>
      <c r="J59" s="168">
        <v>95</v>
      </c>
      <c r="K59" s="168">
        <v>16</v>
      </c>
      <c r="L59" s="170">
        <v>20.253164557000002</v>
      </c>
    </row>
    <row r="60" spans="1:12" ht="12.75" customHeight="1">
      <c r="A60" s="387"/>
      <c r="B60" s="388" t="s">
        <v>126</v>
      </c>
      <c r="C60" s="388"/>
      <c r="D60" s="168">
        <v>37959</v>
      </c>
      <c r="E60" s="168">
        <v>1070</v>
      </c>
      <c r="F60" s="169">
        <v>2.9005936728999999</v>
      </c>
      <c r="G60" s="168">
        <v>46</v>
      </c>
      <c r="H60" s="168">
        <v>-1</v>
      </c>
      <c r="I60" s="169">
        <v>-2.1276595745</v>
      </c>
      <c r="J60" s="168">
        <v>13</v>
      </c>
      <c r="K60" s="168">
        <v>3</v>
      </c>
      <c r="L60" s="170">
        <v>30</v>
      </c>
    </row>
    <row r="61" spans="1:12">
      <c r="A61" s="387"/>
      <c r="B61" s="388" t="s">
        <v>125</v>
      </c>
      <c r="C61" s="388"/>
      <c r="D61" s="168">
        <v>46881</v>
      </c>
      <c r="E61" s="168">
        <v>1930</v>
      </c>
      <c r="F61" s="169">
        <v>4.2935641030999996</v>
      </c>
      <c r="G61" s="168">
        <v>120</v>
      </c>
      <c r="H61" s="168">
        <v>13</v>
      </c>
      <c r="I61" s="169">
        <v>12.149532710300001</v>
      </c>
      <c r="J61" s="168">
        <v>32</v>
      </c>
      <c r="K61" s="168">
        <v>-3</v>
      </c>
      <c r="L61" s="170">
        <v>-8.5714285714000003</v>
      </c>
    </row>
    <row r="62" spans="1:12" ht="12.75" customHeight="1">
      <c r="A62" s="387"/>
      <c r="B62" s="388" t="s">
        <v>169</v>
      </c>
      <c r="C62" s="388"/>
      <c r="D62" s="168">
        <v>796</v>
      </c>
      <c r="E62" s="168">
        <v>28</v>
      </c>
      <c r="F62" s="169">
        <v>3.6458333333000001</v>
      </c>
      <c r="G62" s="172"/>
      <c r="H62" s="172"/>
      <c r="I62" s="172"/>
      <c r="J62" s="172"/>
      <c r="K62" s="172"/>
      <c r="L62" s="171"/>
    </row>
    <row r="63" spans="1:12">
      <c r="A63" s="387" t="s">
        <v>397</v>
      </c>
      <c r="B63" s="388" t="s">
        <v>159</v>
      </c>
      <c r="C63" s="388"/>
      <c r="D63" s="168">
        <v>150539</v>
      </c>
      <c r="E63" s="168">
        <v>2837</v>
      </c>
      <c r="F63" s="169">
        <v>1.9207593668</v>
      </c>
      <c r="G63" s="168">
        <v>1409</v>
      </c>
      <c r="H63" s="168">
        <v>243</v>
      </c>
      <c r="I63" s="169">
        <v>20.840480274400001</v>
      </c>
      <c r="J63" s="168">
        <v>136</v>
      </c>
      <c r="K63" s="168">
        <v>16</v>
      </c>
      <c r="L63" s="170">
        <v>13.333333333300001</v>
      </c>
    </row>
    <row r="64" spans="1:12">
      <c r="A64" s="387"/>
      <c r="B64" s="388" t="s">
        <v>128</v>
      </c>
      <c r="C64" s="388"/>
      <c r="D64" s="168">
        <v>19254</v>
      </c>
      <c r="E64" s="168">
        <v>510</v>
      </c>
      <c r="F64" s="169">
        <v>2.7208706785999999</v>
      </c>
      <c r="G64" s="168">
        <v>511</v>
      </c>
      <c r="H64" s="168">
        <v>57</v>
      </c>
      <c r="I64" s="169">
        <v>12.5550660793</v>
      </c>
      <c r="J64" s="168">
        <v>20</v>
      </c>
      <c r="K64" s="168">
        <v>3</v>
      </c>
      <c r="L64" s="170">
        <v>17.6470588235</v>
      </c>
    </row>
    <row r="65" spans="1:12">
      <c r="A65" s="387"/>
      <c r="B65" s="388" t="s">
        <v>127</v>
      </c>
      <c r="C65" s="388"/>
      <c r="D65" s="168">
        <v>99208</v>
      </c>
      <c r="E65" s="168">
        <v>2104</v>
      </c>
      <c r="F65" s="169">
        <v>2.1667490526000002</v>
      </c>
      <c r="G65" s="168">
        <v>842</v>
      </c>
      <c r="H65" s="168">
        <v>175</v>
      </c>
      <c r="I65" s="169">
        <v>26.2368815592</v>
      </c>
      <c r="J65" s="168">
        <v>104</v>
      </c>
      <c r="K65" s="168">
        <v>16</v>
      </c>
      <c r="L65" s="170">
        <v>18.181818181800001</v>
      </c>
    </row>
    <row r="66" spans="1:12">
      <c r="A66" s="387"/>
      <c r="B66" s="388" t="s">
        <v>126</v>
      </c>
      <c r="C66" s="388"/>
      <c r="D66" s="168">
        <v>15223</v>
      </c>
      <c r="E66" s="168">
        <v>15</v>
      </c>
      <c r="F66" s="169">
        <v>9.8632298800000004E-2</v>
      </c>
      <c r="G66" s="168">
        <v>32</v>
      </c>
      <c r="H66" s="168">
        <v>8</v>
      </c>
      <c r="I66" s="169">
        <v>33.333333333299997</v>
      </c>
      <c r="J66" s="168">
        <v>4</v>
      </c>
      <c r="K66" s="168">
        <v>-2</v>
      </c>
      <c r="L66" s="170">
        <v>-33.333333333299997</v>
      </c>
    </row>
    <row r="67" spans="1:12">
      <c r="A67" s="387"/>
      <c r="B67" s="388" t="s">
        <v>125</v>
      </c>
      <c r="C67" s="388"/>
      <c r="D67" s="168">
        <v>15096</v>
      </c>
      <c r="E67" s="168">
        <v>204</v>
      </c>
      <c r="F67" s="169">
        <v>1.3698630137000001</v>
      </c>
      <c r="G67" s="168">
        <v>24</v>
      </c>
      <c r="H67" s="168">
        <v>3</v>
      </c>
      <c r="I67" s="169">
        <v>14.285714285699999</v>
      </c>
      <c r="J67" s="168">
        <v>8</v>
      </c>
      <c r="K67" s="168">
        <v>-1</v>
      </c>
      <c r="L67" s="170">
        <v>-11.1111111111</v>
      </c>
    </row>
    <row r="68" spans="1:12">
      <c r="A68" s="387"/>
      <c r="B68" s="388" t="s">
        <v>169</v>
      </c>
      <c r="C68" s="388"/>
      <c r="D68" s="168">
        <v>1758</v>
      </c>
      <c r="E68" s="168">
        <v>4</v>
      </c>
      <c r="F68" s="169">
        <v>0.228050171</v>
      </c>
      <c r="G68" s="172"/>
      <c r="H68" s="172"/>
      <c r="I68" s="172"/>
      <c r="J68" s="172"/>
      <c r="K68" s="172"/>
      <c r="L68" s="171"/>
    </row>
    <row r="69" spans="1:12">
      <c r="A69" s="387" t="s">
        <v>164</v>
      </c>
      <c r="B69" s="388" t="s">
        <v>159</v>
      </c>
      <c r="C69" s="388"/>
      <c r="D69" s="168">
        <v>78406</v>
      </c>
      <c r="E69" s="168">
        <v>1845</v>
      </c>
      <c r="F69" s="169">
        <v>2.4098431316000002</v>
      </c>
      <c r="G69" s="168">
        <v>330</v>
      </c>
      <c r="H69" s="168">
        <v>107</v>
      </c>
      <c r="I69" s="169">
        <v>47.982062780299998</v>
      </c>
      <c r="J69" s="168">
        <v>1353</v>
      </c>
      <c r="K69" s="168">
        <v>388</v>
      </c>
      <c r="L69" s="170">
        <v>40.207253885999997</v>
      </c>
    </row>
    <row r="70" spans="1:12">
      <c r="A70" s="387"/>
      <c r="B70" s="388" t="s">
        <v>128</v>
      </c>
      <c r="C70" s="388"/>
      <c r="D70" s="168">
        <v>9808</v>
      </c>
      <c r="E70" s="168">
        <v>542</v>
      </c>
      <c r="F70" s="169">
        <v>5.8493416793000002</v>
      </c>
      <c r="G70" s="168">
        <v>101</v>
      </c>
      <c r="H70" s="168">
        <v>39</v>
      </c>
      <c r="I70" s="169">
        <v>62.903225806499997</v>
      </c>
      <c r="J70" s="168">
        <v>460</v>
      </c>
      <c r="K70" s="168">
        <v>140</v>
      </c>
      <c r="L70" s="170">
        <v>43.75</v>
      </c>
    </row>
    <row r="71" spans="1:12">
      <c r="A71" s="387"/>
      <c r="B71" s="388" t="s">
        <v>127</v>
      </c>
      <c r="C71" s="388"/>
      <c r="D71" s="168">
        <v>51302</v>
      </c>
      <c r="E71" s="168">
        <v>1025</v>
      </c>
      <c r="F71" s="169">
        <v>2.0387055710999999</v>
      </c>
      <c r="G71" s="168">
        <v>189</v>
      </c>
      <c r="H71" s="168">
        <v>58</v>
      </c>
      <c r="I71" s="169">
        <v>44.274809160300002</v>
      </c>
      <c r="J71" s="168">
        <v>733</v>
      </c>
      <c r="K71" s="168">
        <v>221</v>
      </c>
      <c r="L71" s="170">
        <v>43.1640625</v>
      </c>
    </row>
    <row r="72" spans="1:12">
      <c r="A72" s="387"/>
      <c r="B72" s="388" t="s">
        <v>126</v>
      </c>
      <c r="C72" s="388"/>
      <c r="D72" s="168">
        <v>8552</v>
      </c>
      <c r="E72" s="168">
        <v>120</v>
      </c>
      <c r="F72" s="169">
        <v>1.4231499051000001</v>
      </c>
      <c r="G72" s="168">
        <v>15</v>
      </c>
      <c r="H72" s="168">
        <v>5</v>
      </c>
      <c r="I72" s="169">
        <v>50</v>
      </c>
      <c r="J72" s="168">
        <v>65</v>
      </c>
      <c r="K72" s="168">
        <v>17</v>
      </c>
      <c r="L72" s="170">
        <v>35.416666666700003</v>
      </c>
    </row>
    <row r="73" spans="1:12">
      <c r="A73" s="387"/>
      <c r="B73" s="388" t="s">
        <v>125</v>
      </c>
      <c r="C73" s="388"/>
      <c r="D73" s="168">
        <v>8346</v>
      </c>
      <c r="E73" s="168">
        <v>161</v>
      </c>
      <c r="F73" s="169">
        <v>1.9670128282999999</v>
      </c>
      <c r="G73" s="168">
        <v>25</v>
      </c>
      <c r="H73" s="168">
        <v>5</v>
      </c>
      <c r="I73" s="169">
        <v>25</v>
      </c>
      <c r="J73" s="168">
        <v>95</v>
      </c>
      <c r="K73" s="168">
        <v>10</v>
      </c>
      <c r="L73" s="170">
        <v>11.764705882399999</v>
      </c>
    </row>
    <row r="74" spans="1:12">
      <c r="A74" s="387"/>
      <c r="B74" s="388" t="s">
        <v>169</v>
      </c>
      <c r="C74" s="388"/>
      <c r="D74" s="168">
        <v>398</v>
      </c>
      <c r="E74" s="168">
        <v>-3</v>
      </c>
      <c r="F74" s="169">
        <v>-0.7481296758</v>
      </c>
      <c r="G74" s="172"/>
      <c r="H74" s="172"/>
      <c r="I74" s="172"/>
      <c r="J74" s="172"/>
      <c r="K74" s="172"/>
      <c r="L74" s="171"/>
    </row>
    <row r="75" spans="1:12">
      <c r="A75" s="387" t="s">
        <v>165</v>
      </c>
      <c r="B75" s="388" t="s">
        <v>159</v>
      </c>
      <c r="C75" s="388"/>
      <c r="D75" s="168">
        <v>81268</v>
      </c>
      <c r="E75" s="168">
        <v>1319</v>
      </c>
      <c r="F75" s="169">
        <v>1.6498017486000001</v>
      </c>
      <c r="G75" s="168">
        <v>257</v>
      </c>
      <c r="H75" s="168">
        <v>72</v>
      </c>
      <c r="I75" s="169">
        <v>38.918918918899998</v>
      </c>
      <c r="J75" s="168">
        <v>1473</v>
      </c>
      <c r="K75" s="168">
        <v>262</v>
      </c>
      <c r="L75" s="170">
        <v>21.635012386500001</v>
      </c>
    </row>
    <row r="76" spans="1:12">
      <c r="A76" s="387"/>
      <c r="B76" s="388" t="s">
        <v>128</v>
      </c>
      <c r="C76" s="388"/>
      <c r="D76" s="168">
        <v>12346</v>
      </c>
      <c r="E76" s="168">
        <v>476</v>
      </c>
      <c r="F76" s="169">
        <v>4.0101095198000003</v>
      </c>
      <c r="G76" s="168">
        <v>83</v>
      </c>
      <c r="H76" s="168">
        <v>27</v>
      </c>
      <c r="I76" s="169">
        <v>48.214285714299997</v>
      </c>
      <c r="J76" s="168">
        <v>642</v>
      </c>
      <c r="K76" s="168">
        <v>129</v>
      </c>
      <c r="L76" s="170">
        <v>25.146198830399999</v>
      </c>
    </row>
    <row r="77" spans="1:12">
      <c r="A77" s="387"/>
      <c r="B77" s="388" t="s">
        <v>127</v>
      </c>
      <c r="C77" s="388"/>
      <c r="D77" s="168">
        <v>51303</v>
      </c>
      <c r="E77" s="168">
        <v>455</v>
      </c>
      <c r="F77" s="169">
        <v>0.89482378849999999</v>
      </c>
      <c r="G77" s="168">
        <v>144</v>
      </c>
      <c r="H77" s="168">
        <v>36</v>
      </c>
      <c r="I77" s="169">
        <v>33.333333333299997</v>
      </c>
      <c r="J77" s="168">
        <v>718</v>
      </c>
      <c r="K77" s="168">
        <v>109</v>
      </c>
      <c r="L77" s="170">
        <v>17.8981937603</v>
      </c>
    </row>
    <row r="78" spans="1:12">
      <c r="A78" s="387"/>
      <c r="B78" s="388" t="s">
        <v>126</v>
      </c>
      <c r="C78" s="388"/>
      <c r="D78" s="168">
        <v>8506</v>
      </c>
      <c r="E78" s="168">
        <v>178</v>
      </c>
      <c r="F78" s="169">
        <v>2.1373679155</v>
      </c>
      <c r="G78" s="168">
        <v>11</v>
      </c>
      <c r="H78" s="168">
        <v>6</v>
      </c>
      <c r="I78" s="169">
        <v>120</v>
      </c>
      <c r="J78" s="168">
        <v>59</v>
      </c>
      <c r="K78" s="168">
        <v>23</v>
      </c>
      <c r="L78" s="170">
        <v>63.888888888899999</v>
      </c>
    </row>
    <row r="79" spans="1:12">
      <c r="A79" s="387"/>
      <c r="B79" s="388" t="s">
        <v>125</v>
      </c>
      <c r="C79" s="388"/>
      <c r="D79" s="168">
        <v>8390</v>
      </c>
      <c r="E79" s="168">
        <v>186</v>
      </c>
      <c r="F79" s="169">
        <v>2.2671867381999999</v>
      </c>
      <c r="G79" s="168">
        <v>19</v>
      </c>
      <c r="H79" s="168">
        <v>3</v>
      </c>
      <c r="I79" s="169">
        <v>18.75</v>
      </c>
      <c r="J79" s="168">
        <v>54</v>
      </c>
      <c r="K79" s="168">
        <v>1</v>
      </c>
      <c r="L79" s="170">
        <v>1.8867924528</v>
      </c>
    </row>
    <row r="80" spans="1:12">
      <c r="A80" s="387"/>
      <c r="B80" s="388" t="s">
        <v>169</v>
      </c>
      <c r="C80" s="388"/>
      <c r="D80" s="168">
        <v>723</v>
      </c>
      <c r="E80" s="168">
        <v>24</v>
      </c>
      <c r="F80" s="169">
        <v>3.4334763948</v>
      </c>
      <c r="G80" s="172"/>
      <c r="H80" s="172"/>
      <c r="I80" s="172"/>
      <c r="J80" s="172"/>
      <c r="K80" s="172"/>
      <c r="L80" s="171"/>
    </row>
    <row r="81" spans="1:12">
      <c r="A81" s="387" t="s">
        <v>398</v>
      </c>
      <c r="B81" s="388" t="s">
        <v>159</v>
      </c>
      <c r="C81" s="388"/>
      <c r="D81" s="168">
        <v>88947</v>
      </c>
      <c r="E81" s="168">
        <v>268</v>
      </c>
      <c r="F81" s="169">
        <v>0.30221360190000002</v>
      </c>
      <c r="G81" s="168">
        <v>840</v>
      </c>
      <c r="H81" s="168">
        <v>-186</v>
      </c>
      <c r="I81" s="169">
        <v>-18.1286549708</v>
      </c>
      <c r="J81" s="168">
        <v>235</v>
      </c>
      <c r="K81" s="168">
        <v>44</v>
      </c>
      <c r="L81" s="170">
        <v>23.036649214699999</v>
      </c>
    </row>
    <row r="82" spans="1:12">
      <c r="A82" s="387"/>
      <c r="B82" s="388" t="s">
        <v>128</v>
      </c>
      <c r="C82" s="388"/>
      <c r="D82" s="168">
        <v>11603</v>
      </c>
      <c r="E82" s="168">
        <v>145</v>
      </c>
      <c r="F82" s="169">
        <v>1.2654913596999999</v>
      </c>
      <c r="G82" s="168">
        <v>371</v>
      </c>
      <c r="H82" s="168">
        <v>-51</v>
      </c>
      <c r="I82" s="169">
        <v>-12.085308056900001</v>
      </c>
      <c r="J82" s="168">
        <v>77</v>
      </c>
      <c r="K82" s="168">
        <v>14</v>
      </c>
      <c r="L82" s="170">
        <v>22.222222222199999</v>
      </c>
    </row>
    <row r="83" spans="1:12">
      <c r="A83" s="387"/>
      <c r="B83" s="388" t="s">
        <v>127</v>
      </c>
      <c r="C83" s="388"/>
      <c r="D83" s="168">
        <v>57692</v>
      </c>
      <c r="E83" s="168">
        <v>24</v>
      </c>
      <c r="F83" s="169">
        <v>4.1617534900000003E-2</v>
      </c>
      <c r="G83" s="168">
        <v>427</v>
      </c>
      <c r="H83" s="168">
        <v>-142</v>
      </c>
      <c r="I83" s="169">
        <v>-24.956063268899999</v>
      </c>
      <c r="J83" s="168">
        <v>138</v>
      </c>
      <c r="K83" s="168">
        <v>31</v>
      </c>
      <c r="L83" s="170">
        <v>28.971962616799999</v>
      </c>
    </row>
    <row r="84" spans="1:12">
      <c r="A84" s="387"/>
      <c r="B84" s="388" t="s">
        <v>126</v>
      </c>
      <c r="C84" s="388"/>
      <c r="D84" s="168">
        <v>9547</v>
      </c>
      <c r="E84" s="168">
        <v>26</v>
      </c>
      <c r="F84" s="169">
        <v>0.27308055879999998</v>
      </c>
      <c r="G84" s="168">
        <v>18</v>
      </c>
      <c r="H84" s="168">
        <v>3</v>
      </c>
      <c r="I84" s="169">
        <v>20</v>
      </c>
      <c r="J84" s="168">
        <v>4</v>
      </c>
      <c r="K84" s="168">
        <v>-1</v>
      </c>
      <c r="L84" s="170">
        <v>-20</v>
      </c>
    </row>
    <row r="85" spans="1:12">
      <c r="A85" s="387"/>
      <c r="B85" s="388" t="s">
        <v>125</v>
      </c>
      <c r="C85" s="388"/>
      <c r="D85" s="168">
        <v>9357</v>
      </c>
      <c r="E85" s="168">
        <v>91</v>
      </c>
      <c r="F85" s="169">
        <v>0.98208504210000003</v>
      </c>
      <c r="G85" s="168">
        <v>24</v>
      </c>
      <c r="H85" s="168">
        <v>4</v>
      </c>
      <c r="I85" s="169">
        <v>20</v>
      </c>
      <c r="J85" s="168">
        <v>16</v>
      </c>
      <c r="K85" s="168">
        <v>0</v>
      </c>
      <c r="L85" s="170">
        <v>0</v>
      </c>
    </row>
    <row r="86" spans="1:12">
      <c r="A86" s="387"/>
      <c r="B86" s="388" t="s">
        <v>169</v>
      </c>
      <c r="C86" s="388"/>
      <c r="D86" s="168">
        <v>748</v>
      </c>
      <c r="E86" s="168">
        <v>-18</v>
      </c>
      <c r="F86" s="169">
        <v>-2.3498694517000001</v>
      </c>
      <c r="G86" s="172"/>
      <c r="H86" s="172"/>
      <c r="I86" s="172"/>
      <c r="J86" s="172"/>
      <c r="K86" s="172"/>
      <c r="L86" s="171"/>
    </row>
    <row r="87" spans="1:12">
      <c r="A87" s="387" t="s">
        <v>166</v>
      </c>
      <c r="B87" s="388" t="s">
        <v>159</v>
      </c>
      <c r="C87" s="388"/>
      <c r="D87" s="168">
        <v>109739</v>
      </c>
      <c r="E87" s="168">
        <v>-345</v>
      </c>
      <c r="F87" s="169">
        <v>-0.31339704229999998</v>
      </c>
      <c r="G87" s="168">
        <v>512</v>
      </c>
      <c r="H87" s="168">
        <v>125</v>
      </c>
      <c r="I87" s="169">
        <v>32.299741602099999</v>
      </c>
      <c r="J87" s="168">
        <v>426</v>
      </c>
      <c r="K87" s="168">
        <v>101</v>
      </c>
      <c r="L87" s="170">
        <v>31.076923076900002</v>
      </c>
    </row>
    <row r="88" spans="1:12">
      <c r="A88" s="387"/>
      <c r="B88" s="388" t="s">
        <v>128</v>
      </c>
      <c r="C88" s="388"/>
      <c r="D88" s="168">
        <v>15593</v>
      </c>
      <c r="E88" s="168">
        <v>206</v>
      </c>
      <c r="F88" s="169">
        <v>1.3387924872000001</v>
      </c>
      <c r="G88" s="168">
        <v>115</v>
      </c>
      <c r="H88" s="168">
        <v>19</v>
      </c>
      <c r="I88" s="169">
        <v>19.791666666699999</v>
      </c>
      <c r="J88" s="168">
        <v>201</v>
      </c>
      <c r="K88" s="168">
        <v>55</v>
      </c>
      <c r="L88" s="170">
        <v>37.671232876700003</v>
      </c>
    </row>
    <row r="89" spans="1:12">
      <c r="A89" s="387"/>
      <c r="B89" s="388" t="s">
        <v>127</v>
      </c>
      <c r="C89" s="388"/>
      <c r="D89" s="168">
        <v>70336</v>
      </c>
      <c r="E89" s="168">
        <v>-547</v>
      </c>
      <c r="F89" s="169">
        <v>-0.77169420030000002</v>
      </c>
      <c r="G89" s="168">
        <v>349</v>
      </c>
      <c r="H89" s="168">
        <v>91</v>
      </c>
      <c r="I89" s="169">
        <v>35.271317829499999</v>
      </c>
      <c r="J89" s="168">
        <v>168</v>
      </c>
      <c r="K89" s="168">
        <v>37</v>
      </c>
      <c r="L89" s="170">
        <v>28.2442748092</v>
      </c>
    </row>
    <row r="90" spans="1:12">
      <c r="A90" s="387"/>
      <c r="B90" s="388" t="s">
        <v>126</v>
      </c>
      <c r="C90" s="388"/>
      <c r="D90" s="168">
        <v>11035</v>
      </c>
      <c r="E90" s="168">
        <v>-59</v>
      </c>
      <c r="F90" s="169">
        <v>-0.53181900130000004</v>
      </c>
      <c r="G90" s="168">
        <v>23</v>
      </c>
      <c r="H90" s="168">
        <v>8</v>
      </c>
      <c r="I90" s="169">
        <v>53.333333333299997</v>
      </c>
      <c r="J90" s="168">
        <v>16</v>
      </c>
      <c r="K90" s="168">
        <v>8</v>
      </c>
      <c r="L90" s="170">
        <v>100</v>
      </c>
    </row>
    <row r="91" spans="1:12">
      <c r="A91" s="387"/>
      <c r="B91" s="388" t="s">
        <v>125</v>
      </c>
      <c r="C91" s="388"/>
      <c r="D91" s="168">
        <v>12160</v>
      </c>
      <c r="E91" s="168">
        <v>26</v>
      </c>
      <c r="F91" s="169">
        <v>0.214273941</v>
      </c>
      <c r="G91" s="168">
        <v>25</v>
      </c>
      <c r="H91" s="168">
        <v>8</v>
      </c>
      <c r="I91" s="169">
        <v>47.058823529400001</v>
      </c>
      <c r="J91" s="168">
        <v>41</v>
      </c>
      <c r="K91" s="168">
        <v>1</v>
      </c>
      <c r="L91" s="170">
        <v>2.5</v>
      </c>
    </row>
    <row r="92" spans="1:12">
      <c r="A92" s="387"/>
      <c r="B92" s="388" t="s">
        <v>169</v>
      </c>
      <c r="C92" s="388"/>
      <c r="D92" s="168">
        <v>615</v>
      </c>
      <c r="E92" s="168">
        <v>29</v>
      </c>
      <c r="F92" s="169">
        <v>4.9488054608000001</v>
      </c>
      <c r="G92" s="172"/>
      <c r="H92" s="168">
        <v>-1</v>
      </c>
      <c r="I92" s="169">
        <v>-100</v>
      </c>
      <c r="J92" s="172"/>
      <c r="K92" s="172"/>
      <c r="L92" s="171"/>
    </row>
    <row r="93" spans="1:12">
      <c r="A93" s="387" t="s">
        <v>399</v>
      </c>
      <c r="B93" s="388" t="s">
        <v>159</v>
      </c>
      <c r="C93" s="388"/>
      <c r="D93" s="168">
        <v>125720</v>
      </c>
      <c r="E93" s="168">
        <v>1907</v>
      </c>
      <c r="F93" s="169">
        <v>1.540225986</v>
      </c>
      <c r="G93" s="168">
        <v>1012</v>
      </c>
      <c r="H93" s="168">
        <v>275</v>
      </c>
      <c r="I93" s="169">
        <v>37.3134328358</v>
      </c>
      <c r="J93" s="168">
        <v>426</v>
      </c>
      <c r="K93" s="168">
        <v>76</v>
      </c>
      <c r="L93" s="170">
        <v>21.714285714300001</v>
      </c>
    </row>
    <row r="94" spans="1:12">
      <c r="A94" s="387"/>
      <c r="B94" s="388" t="s">
        <v>128</v>
      </c>
      <c r="C94" s="388"/>
      <c r="D94" s="168">
        <v>26050</v>
      </c>
      <c r="E94" s="168">
        <v>319</v>
      </c>
      <c r="F94" s="169">
        <v>1.2397497181999999</v>
      </c>
      <c r="G94" s="168">
        <v>382</v>
      </c>
      <c r="H94" s="168">
        <v>55</v>
      </c>
      <c r="I94" s="169">
        <v>16.8195718654</v>
      </c>
      <c r="J94" s="168">
        <v>83</v>
      </c>
      <c r="K94" s="168">
        <v>8</v>
      </c>
      <c r="L94" s="170">
        <v>10.666666666699999</v>
      </c>
    </row>
    <row r="95" spans="1:12">
      <c r="A95" s="387"/>
      <c r="B95" s="388" t="s">
        <v>127</v>
      </c>
      <c r="C95" s="388"/>
      <c r="D95" s="168">
        <v>73438</v>
      </c>
      <c r="E95" s="168">
        <v>1120</v>
      </c>
      <c r="F95" s="169">
        <v>1.5487153959</v>
      </c>
      <c r="G95" s="168">
        <v>519</v>
      </c>
      <c r="H95" s="168">
        <v>190</v>
      </c>
      <c r="I95" s="169">
        <v>57.750759878399997</v>
      </c>
      <c r="J95" s="168">
        <v>305</v>
      </c>
      <c r="K95" s="168">
        <v>63</v>
      </c>
      <c r="L95" s="170">
        <v>26.033057851199999</v>
      </c>
    </row>
    <row r="96" spans="1:12">
      <c r="A96" s="387"/>
      <c r="B96" s="388" t="s">
        <v>126</v>
      </c>
      <c r="C96" s="388"/>
      <c r="D96" s="168">
        <v>13238</v>
      </c>
      <c r="E96" s="168">
        <v>88</v>
      </c>
      <c r="F96" s="169">
        <v>0.66920152089999996</v>
      </c>
      <c r="G96" s="168">
        <v>75</v>
      </c>
      <c r="H96" s="168">
        <v>25</v>
      </c>
      <c r="I96" s="169">
        <v>50</v>
      </c>
      <c r="J96" s="168">
        <v>4</v>
      </c>
      <c r="K96" s="168">
        <v>0</v>
      </c>
      <c r="L96" s="170">
        <v>0</v>
      </c>
    </row>
    <row r="97" spans="1:12">
      <c r="A97" s="387"/>
      <c r="B97" s="388" t="s">
        <v>125</v>
      </c>
      <c r="C97" s="388"/>
      <c r="D97" s="168">
        <v>12863</v>
      </c>
      <c r="E97" s="168">
        <v>313</v>
      </c>
      <c r="F97" s="169">
        <v>2.4940239044000001</v>
      </c>
      <c r="G97" s="168">
        <v>36</v>
      </c>
      <c r="H97" s="168">
        <v>5</v>
      </c>
      <c r="I97" s="169">
        <v>16.129032258100001</v>
      </c>
      <c r="J97" s="168">
        <v>34</v>
      </c>
      <c r="K97" s="168">
        <v>5</v>
      </c>
      <c r="L97" s="170">
        <v>17.241379310300001</v>
      </c>
    </row>
    <row r="98" spans="1:12">
      <c r="A98" s="387"/>
      <c r="B98" s="388" t="s">
        <v>169</v>
      </c>
      <c r="C98" s="388"/>
      <c r="D98" s="168">
        <v>131</v>
      </c>
      <c r="E98" s="168">
        <v>67</v>
      </c>
      <c r="F98" s="169">
        <v>104.6875</v>
      </c>
      <c r="G98" s="172"/>
      <c r="H98" s="172"/>
      <c r="I98" s="172"/>
      <c r="J98" s="172"/>
      <c r="K98" s="172"/>
      <c r="L98" s="171"/>
    </row>
  </sheetData>
  <mergeCells count="111">
    <mergeCell ref="A93:A98"/>
    <mergeCell ref="B93:C93"/>
    <mergeCell ref="B94:C94"/>
    <mergeCell ref="B95:C95"/>
    <mergeCell ref="B96:C96"/>
    <mergeCell ref="B97:C97"/>
    <mergeCell ref="B98:C98"/>
    <mergeCell ref="A87:A92"/>
    <mergeCell ref="B87:C87"/>
    <mergeCell ref="B88:C88"/>
    <mergeCell ref="B89:C89"/>
    <mergeCell ref="B90:C90"/>
    <mergeCell ref="B91:C91"/>
    <mergeCell ref="B92:C92"/>
    <mergeCell ref="A81:A86"/>
    <mergeCell ref="B81:C81"/>
    <mergeCell ref="B82:C82"/>
    <mergeCell ref="B83:C83"/>
    <mergeCell ref="B84:C84"/>
    <mergeCell ref="B85:C85"/>
    <mergeCell ref="B86:C86"/>
    <mergeCell ref="A75:A80"/>
    <mergeCell ref="B75:C75"/>
    <mergeCell ref="B76:C76"/>
    <mergeCell ref="B77:C77"/>
    <mergeCell ref="B78:C78"/>
    <mergeCell ref="B79:C79"/>
    <mergeCell ref="B80:C80"/>
    <mergeCell ref="A69:A74"/>
    <mergeCell ref="B69:C69"/>
    <mergeCell ref="B70:C70"/>
    <mergeCell ref="B71:C71"/>
    <mergeCell ref="B72:C72"/>
    <mergeCell ref="B73:C73"/>
    <mergeCell ref="B74:C74"/>
    <mergeCell ref="A63:A68"/>
    <mergeCell ref="B63:C63"/>
    <mergeCell ref="B64:C64"/>
    <mergeCell ref="B65:C65"/>
    <mergeCell ref="B66:C66"/>
    <mergeCell ref="B67:C67"/>
    <mergeCell ref="B68:C68"/>
    <mergeCell ref="A57:A62"/>
    <mergeCell ref="B57:C57"/>
    <mergeCell ref="B58:C58"/>
    <mergeCell ref="B59:C59"/>
    <mergeCell ref="B60:C60"/>
    <mergeCell ref="B61:C61"/>
    <mergeCell ref="B62:C62"/>
    <mergeCell ref="A6:A8"/>
    <mergeCell ref="B6:B8"/>
    <mergeCell ref="A9:A14"/>
    <mergeCell ref="A15:A20"/>
    <mergeCell ref="B20:C20"/>
    <mergeCell ref="B27:C27"/>
    <mergeCell ref="B28:C28"/>
    <mergeCell ref="A27:A32"/>
    <mergeCell ref="B29:C29"/>
    <mergeCell ref="B30:C30"/>
    <mergeCell ref="B31:C31"/>
    <mergeCell ref="B32:C32"/>
    <mergeCell ref="B33:C33"/>
    <mergeCell ref="A33:A38"/>
    <mergeCell ref="B34:C34"/>
    <mergeCell ref="B35:C35"/>
    <mergeCell ref="B36:C36"/>
    <mergeCell ref="D6:L6"/>
    <mergeCell ref="J7:L7"/>
    <mergeCell ref="B17:C17"/>
    <mergeCell ref="B18:C18"/>
    <mergeCell ref="B9:C9"/>
    <mergeCell ref="G7:I7"/>
    <mergeCell ref="B22:C22"/>
    <mergeCell ref="B23:C23"/>
    <mergeCell ref="A21:A26"/>
    <mergeCell ref="B24:C24"/>
    <mergeCell ref="B25:C25"/>
    <mergeCell ref="B26:C26"/>
    <mergeCell ref="B21:C21"/>
    <mergeCell ref="D7:F7"/>
    <mergeCell ref="B13:C13"/>
    <mergeCell ref="B14:C14"/>
    <mergeCell ref="B15:C15"/>
    <mergeCell ref="B16:C16"/>
    <mergeCell ref="B10:C10"/>
    <mergeCell ref="B11:C11"/>
    <mergeCell ref="B12:C12"/>
    <mergeCell ref="B19:C19"/>
    <mergeCell ref="B37:C37"/>
    <mergeCell ref="B38:C38"/>
    <mergeCell ref="A39:A44"/>
    <mergeCell ref="B44:C44"/>
    <mergeCell ref="B45:C45"/>
    <mergeCell ref="B46:C46"/>
    <mergeCell ref="B47:C47"/>
    <mergeCell ref="B39:C39"/>
    <mergeCell ref="B40:C40"/>
    <mergeCell ref="B41:C41"/>
    <mergeCell ref="B42:C42"/>
    <mergeCell ref="B43:C43"/>
    <mergeCell ref="B48:C48"/>
    <mergeCell ref="A45:A50"/>
    <mergeCell ref="B49:C49"/>
    <mergeCell ref="B50:C50"/>
    <mergeCell ref="B51:C51"/>
    <mergeCell ref="B52:C52"/>
    <mergeCell ref="B53:C53"/>
    <mergeCell ref="A51:A56"/>
    <mergeCell ref="B54:C54"/>
    <mergeCell ref="B55:C55"/>
    <mergeCell ref="B56:C5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4" tint="-0.499984740745262"/>
  </sheetPr>
  <dimension ref="A1:L24"/>
  <sheetViews>
    <sheetView showGridLines="0" workbookViewId="0">
      <selection activeCell="R61" sqref="R61"/>
    </sheetView>
  </sheetViews>
  <sheetFormatPr baseColWidth="10" defaultRowHeight="14.25"/>
  <cols>
    <col min="2" max="2" width="17.875" customWidth="1"/>
    <col min="3" max="3" width="22.75" customWidth="1"/>
    <col min="7" max="7" width="15.375" customWidth="1"/>
    <col min="9" max="9" width="15.875" customWidth="1"/>
  </cols>
  <sheetData>
    <row r="1" spans="1:12">
      <c r="C1" s="237" t="s">
        <v>311</v>
      </c>
      <c r="D1">
        <v>1</v>
      </c>
      <c r="F1" s="237" t="s">
        <v>312</v>
      </c>
      <c r="G1" t="str">
        <f>VLOOKUP($D$1,$A$10:$D$24,2,FALSE)</f>
        <v>Deutschland</v>
      </c>
      <c r="H1" s="237" t="s">
        <v>313</v>
      </c>
      <c r="I1" t="str">
        <f>VLOOKUP($D$1,$A$10:$D$24,3,FALSE)</f>
        <v>Gesamt</v>
      </c>
      <c r="K1" s="237" t="s">
        <v>323</v>
      </c>
      <c r="L1" t="str">
        <f>Roh_Alo!$D$16</f>
        <v>September 2018</v>
      </c>
    </row>
    <row r="8" spans="1:12">
      <c r="C8" s="162"/>
      <c r="D8" s="162"/>
    </row>
    <row r="9" spans="1:12">
      <c r="A9" s="165"/>
      <c r="B9" s="362" t="s">
        <v>306</v>
      </c>
      <c r="C9" s="363" t="s">
        <v>305</v>
      </c>
      <c r="D9" s="238"/>
    </row>
    <row r="10" spans="1:12">
      <c r="A10" s="165">
        <v>1</v>
      </c>
      <c r="B10" s="364" t="s">
        <v>2</v>
      </c>
      <c r="C10" s="365" t="s">
        <v>159</v>
      </c>
      <c r="D10" s="239"/>
    </row>
    <row r="11" spans="1:12">
      <c r="A11" s="165">
        <v>2</v>
      </c>
      <c r="B11" s="364" t="s">
        <v>10</v>
      </c>
      <c r="C11" s="365" t="s">
        <v>160</v>
      </c>
      <c r="D11" s="239"/>
    </row>
    <row r="12" spans="1:12">
      <c r="A12" s="165">
        <v>3</v>
      </c>
      <c r="B12" s="364" t="s">
        <v>11</v>
      </c>
      <c r="C12" s="365" t="s">
        <v>113</v>
      </c>
      <c r="D12" s="239"/>
    </row>
    <row r="13" spans="1:12">
      <c r="A13" s="165">
        <v>4</v>
      </c>
      <c r="B13" s="364" t="s">
        <v>12</v>
      </c>
      <c r="C13" s="365" t="s">
        <v>161</v>
      </c>
      <c r="D13" s="239"/>
    </row>
    <row r="14" spans="1:12" ht="11.25" customHeight="1">
      <c r="A14" s="165">
        <v>5</v>
      </c>
      <c r="B14" s="364" t="s">
        <v>101</v>
      </c>
      <c r="C14" s="365" t="s">
        <v>162</v>
      </c>
      <c r="D14" s="239"/>
    </row>
    <row r="15" spans="1:12">
      <c r="A15" s="165">
        <v>6</v>
      </c>
      <c r="B15" s="364" t="s">
        <v>13</v>
      </c>
      <c r="C15" s="365" t="s">
        <v>163</v>
      </c>
      <c r="D15" s="239"/>
    </row>
    <row r="16" spans="1:12">
      <c r="A16" s="165">
        <v>7</v>
      </c>
      <c r="B16" s="364" t="s">
        <v>400</v>
      </c>
      <c r="C16" s="365" t="s">
        <v>394</v>
      </c>
      <c r="D16" s="239"/>
    </row>
    <row r="17" spans="1:4">
      <c r="A17" s="165">
        <v>8</v>
      </c>
      <c r="B17" s="364" t="s">
        <v>401</v>
      </c>
      <c r="C17" s="365" t="s">
        <v>395</v>
      </c>
      <c r="D17" s="239"/>
    </row>
    <row r="18" spans="1:4">
      <c r="A18" s="165">
        <v>9</v>
      </c>
      <c r="B18" s="364" t="s">
        <v>16</v>
      </c>
      <c r="C18" s="365" t="s">
        <v>166</v>
      </c>
      <c r="D18" s="239"/>
    </row>
    <row r="19" spans="1:4">
      <c r="A19" s="165">
        <v>10</v>
      </c>
      <c r="B19" s="362" t="s">
        <v>402</v>
      </c>
      <c r="C19" s="363" t="s">
        <v>396</v>
      </c>
      <c r="D19" s="238"/>
    </row>
    <row r="20" spans="1:4">
      <c r="A20" s="165">
        <v>11</v>
      </c>
      <c r="B20" s="362" t="s">
        <v>403</v>
      </c>
      <c r="C20" s="363" t="s">
        <v>397</v>
      </c>
      <c r="D20" s="162"/>
    </row>
    <row r="21" spans="1:4">
      <c r="A21" s="165">
        <v>12</v>
      </c>
      <c r="B21" s="362" t="s">
        <v>14</v>
      </c>
      <c r="C21" s="363" t="s">
        <v>164</v>
      </c>
    </row>
    <row r="22" spans="1:4">
      <c r="A22" s="165">
        <v>13</v>
      </c>
      <c r="B22" s="362" t="s">
        <v>15</v>
      </c>
      <c r="C22" s="362" t="s">
        <v>165</v>
      </c>
    </row>
    <row r="23" spans="1:4">
      <c r="A23" s="165">
        <v>14</v>
      </c>
      <c r="B23" s="362" t="s">
        <v>404</v>
      </c>
      <c r="C23" s="362" t="s">
        <v>398</v>
      </c>
    </row>
    <row r="24" spans="1:4">
      <c r="A24" s="165">
        <v>15</v>
      </c>
      <c r="B24" s="362" t="s">
        <v>405</v>
      </c>
      <c r="C24" s="362" t="s">
        <v>399</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F57"/>
  <sheetViews>
    <sheetView showGridLines="0" tabSelected="1" zoomScaleNormal="100" zoomScaleSheetLayoutView="100" workbookViewId="0">
      <selection activeCell="F22" sqref="F22"/>
    </sheetView>
  </sheetViews>
  <sheetFormatPr baseColWidth="10" defaultColWidth="8.625" defaultRowHeight="16.5" customHeight="1"/>
  <cols>
    <col min="1" max="1" width="6.5" style="55" customWidth="1"/>
    <col min="2" max="2" width="14.125" style="55" customWidth="1"/>
    <col min="3" max="3" width="42.375" style="55" customWidth="1"/>
    <col min="4" max="5" width="5" style="55" customWidth="1"/>
    <col min="6" max="6" width="10.625" style="55" customWidth="1"/>
    <col min="7" max="256" width="8.625" style="55"/>
    <col min="257" max="257" width="6.5" style="55" customWidth="1"/>
    <col min="258" max="258" width="14.125" style="55" customWidth="1"/>
    <col min="259" max="259" width="42.375" style="55" customWidth="1"/>
    <col min="260" max="261" width="5" style="55" customWidth="1"/>
    <col min="262" max="262" width="10.625" style="55" customWidth="1"/>
    <col min="263" max="512" width="8.625" style="55"/>
    <col min="513" max="513" width="6.5" style="55" customWidth="1"/>
    <col min="514" max="514" width="14.125" style="55" customWidth="1"/>
    <col min="515" max="515" width="42.375" style="55" customWidth="1"/>
    <col min="516" max="517" width="5" style="55" customWidth="1"/>
    <col min="518" max="518" width="10.625" style="55" customWidth="1"/>
    <col min="519" max="768" width="8.625" style="55"/>
    <col min="769" max="769" width="6.5" style="55" customWidth="1"/>
    <col min="770" max="770" width="14.125" style="55" customWidth="1"/>
    <col min="771" max="771" width="42.375" style="55" customWidth="1"/>
    <col min="772" max="773" width="5" style="55" customWidth="1"/>
    <col min="774" max="774" width="10.625" style="55" customWidth="1"/>
    <col min="775" max="1024" width="8.625" style="55"/>
    <col min="1025" max="1025" width="6.5" style="55" customWidth="1"/>
    <col min="1026" max="1026" width="14.125" style="55" customWidth="1"/>
    <col min="1027" max="1027" width="42.375" style="55" customWidth="1"/>
    <col min="1028" max="1029" width="5" style="55" customWidth="1"/>
    <col min="1030" max="1030" width="10.625" style="55" customWidth="1"/>
    <col min="1031" max="1280" width="8.625" style="55"/>
    <col min="1281" max="1281" width="6.5" style="55" customWidth="1"/>
    <col min="1282" max="1282" width="14.125" style="55" customWidth="1"/>
    <col min="1283" max="1283" width="42.375" style="55" customWidth="1"/>
    <col min="1284" max="1285" width="5" style="55" customWidth="1"/>
    <col min="1286" max="1286" width="10.625" style="55" customWidth="1"/>
    <col min="1287" max="1536" width="8.625" style="55"/>
    <col min="1537" max="1537" width="6.5" style="55" customWidth="1"/>
    <col min="1538" max="1538" width="14.125" style="55" customWidth="1"/>
    <col min="1539" max="1539" width="42.375" style="55" customWidth="1"/>
    <col min="1540" max="1541" width="5" style="55" customWidth="1"/>
    <col min="1542" max="1542" width="10.625" style="55" customWidth="1"/>
    <col min="1543" max="1792" width="8.625" style="55"/>
    <col min="1793" max="1793" width="6.5" style="55" customWidth="1"/>
    <col min="1794" max="1794" width="14.125" style="55" customWidth="1"/>
    <col min="1795" max="1795" width="42.375" style="55" customWidth="1"/>
    <col min="1796" max="1797" width="5" style="55" customWidth="1"/>
    <col min="1798" max="1798" width="10.625" style="55" customWidth="1"/>
    <col min="1799" max="2048" width="8.625" style="55"/>
    <col min="2049" max="2049" width="6.5" style="55" customWidth="1"/>
    <col min="2050" max="2050" width="14.125" style="55" customWidth="1"/>
    <col min="2051" max="2051" width="42.375" style="55" customWidth="1"/>
    <col min="2052" max="2053" width="5" style="55" customWidth="1"/>
    <col min="2054" max="2054" width="10.625" style="55" customWidth="1"/>
    <col min="2055" max="2304" width="8.625" style="55"/>
    <col min="2305" max="2305" width="6.5" style="55" customWidth="1"/>
    <col min="2306" max="2306" width="14.125" style="55" customWidth="1"/>
    <col min="2307" max="2307" width="42.375" style="55" customWidth="1"/>
    <col min="2308" max="2309" width="5" style="55" customWidth="1"/>
    <col min="2310" max="2310" width="10.625" style="55" customWidth="1"/>
    <col min="2311" max="2560" width="8.625" style="55"/>
    <col min="2561" max="2561" width="6.5" style="55" customWidth="1"/>
    <col min="2562" max="2562" width="14.125" style="55" customWidth="1"/>
    <col min="2563" max="2563" width="42.375" style="55" customWidth="1"/>
    <col min="2564" max="2565" width="5" style="55" customWidth="1"/>
    <col min="2566" max="2566" width="10.625" style="55" customWidth="1"/>
    <col min="2567" max="2816" width="8.625" style="55"/>
    <col min="2817" max="2817" width="6.5" style="55" customWidth="1"/>
    <col min="2818" max="2818" width="14.125" style="55" customWidth="1"/>
    <col min="2819" max="2819" width="42.375" style="55" customWidth="1"/>
    <col min="2820" max="2821" width="5" style="55" customWidth="1"/>
    <col min="2822" max="2822" width="10.625" style="55" customWidth="1"/>
    <col min="2823" max="3072" width="8.625" style="55"/>
    <col min="3073" max="3073" width="6.5" style="55" customWidth="1"/>
    <col min="3074" max="3074" width="14.125" style="55" customWidth="1"/>
    <col min="3075" max="3075" width="42.375" style="55" customWidth="1"/>
    <col min="3076" max="3077" width="5" style="55" customWidth="1"/>
    <col min="3078" max="3078" width="10.625" style="55" customWidth="1"/>
    <col min="3079" max="3328" width="8.625" style="55"/>
    <col min="3329" max="3329" width="6.5" style="55" customWidth="1"/>
    <col min="3330" max="3330" width="14.125" style="55" customWidth="1"/>
    <col min="3331" max="3331" width="42.375" style="55" customWidth="1"/>
    <col min="3332" max="3333" width="5" style="55" customWidth="1"/>
    <col min="3334" max="3334" width="10.625" style="55" customWidth="1"/>
    <col min="3335" max="3584" width="8.625" style="55"/>
    <col min="3585" max="3585" width="6.5" style="55" customWidth="1"/>
    <col min="3586" max="3586" width="14.125" style="55" customWidth="1"/>
    <col min="3587" max="3587" width="42.375" style="55" customWidth="1"/>
    <col min="3588" max="3589" width="5" style="55" customWidth="1"/>
    <col min="3590" max="3590" width="10.625" style="55" customWidth="1"/>
    <col min="3591" max="3840" width="8.625" style="55"/>
    <col min="3841" max="3841" width="6.5" style="55" customWidth="1"/>
    <col min="3842" max="3842" width="14.125" style="55" customWidth="1"/>
    <col min="3843" max="3843" width="42.375" style="55" customWidth="1"/>
    <col min="3844" max="3845" width="5" style="55" customWidth="1"/>
    <col min="3846" max="3846" width="10.625" style="55" customWidth="1"/>
    <col min="3847" max="4096" width="8.625" style="55"/>
    <col min="4097" max="4097" width="6.5" style="55" customWidth="1"/>
    <col min="4098" max="4098" width="14.125" style="55" customWidth="1"/>
    <col min="4099" max="4099" width="42.375" style="55" customWidth="1"/>
    <col min="4100" max="4101" width="5" style="55" customWidth="1"/>
    <col min="4102" max="4102" width="10.625" style="55" customWidth="1"/>
    <col min="4103" max="4352" width="8.625" style="55"/>
    <col min="4353" max="4353" width="6.5" style="55" customWidth="1"/>
    <col min="4354" max="4354" width="14.125" style="55" customWidth="1"/>
    <col min="4355" max="4355" width="42.375" style="55" customWidth="1"/>
    <col min="4356" max="4357" width="5" style="55" customWidth="1"/>
    <col min="4358" max="4358" width="10.625" style="55" customWidth="1"/>
    <col min="4359" max="4608" width="8.625" style="55"/>
    <col min="4609" max="4609" width="6.5" style="55" customWidth="1"/>
    <col min="4610" max="4610" width="14.125" style="55" customWidth="1"/>
    <col min="4611" max="4611" width="42.375" style="55" customWidth="1"/>
    <col min="4612" max="4613" width="5" style="55" customWidth="1"/>
    <col min="4614" max="4614" width="10.625" style="55" customWidth="1"/>
    <col min="4615" max="4864" width="8.625" style="55"/>
    <col min="4865" max="4865" width="6.5" style="55" customWidth="1"/>
    <col min="4866" max="4866" width="14.125" style="55" customWidth="1"/>
    <col min="4867" max="4867" width="42.375" style="55" customWidth="1"/>
    <col min="4868" max="4869" width="5" style="55" customWidth="1"/>
    <col min="4870" max="4870" width="10.625" style="55" customWidth="1"/>
    <col min="4871" max="5120" width="8.625" style="55"/>
    <col min="5121" max="5121" width="6.5" style="55" customWidth="1"/>
    <col min="5122" max="5122" width="14.125" style="55" customWidth="1"/>
    <col min="5123" max="5123" width="42.375" style="55" customWidth="1"/>
    <col min="5124" max="5125" width="5" style="55" customWidth="1"/>
    <col min="5126" max="5126" width="10.625" style="55" customWidth="1"/>
    <col min="5127" max="5376" width="8.625" style="55"/>
    <col min="5377" max="5377" width="6.5" style="55" customWidth="1"/>
    <col min="5378" max="5378" width="14.125" style="55" customWidth="1"/>
    <col min="5379" max="5379" width="42.375" style="55" customWidth="1"/>
    <col min="5380" max="5381" width="5" style="55" customWidth="1"/>
    <col min="5382" max="5382" width="10.625" style="55" customWidth="1"/>
    <col min="5383" max="5632" width="8.625" style="55"/>
    <col min="5633" max="5633" width="6.5" style="55" customWidth="1"/>
    <col min="5634" max="5634" width="14.125" style="55" customWidth="1"/>
    <col min="5635" max="5635" width="42.375" style="55" customWidth="1"/>
    <col min="5636" max="5637" width="5" style="55" customWidth="1"/>
    <col min="5638" max="5638" width="10.625" style="55" customWidth="1"/>
    <col min="5639" max="5888" width="8.625" style="55"/>
    <col min="5889" max="5889" width="6.5" style="55" customWidth="1"/>
    <col min="5890" max="5890" width="14.125" style="55" customWidth="1"/>
    <col min="5891" max="5891" width="42.375" style="55" customWidth="1"/>
    <col min="5892" max="5893" width="5" style="55" customWidth="1"/>
    <col min="5894" max="5894" width="10.625" style="55" customWidth="1"/>
    <col min="5895" max="6144" width="8.625" style="55"/>
    <col min="6145" max="6145" width="6.5" style="55" customWidth="1"/>
    <col min="6146" max="6146" width="14.125" style="55" customWidth="1"/>
    <col min="6147" max="6147" width="42.375" style="55" customWidth="1"/>
    <col min="6148" max="6149" width="5" style="55" customWidth="1"/>
    <col min="6150" max="6150" width="10.625" style="55" customWidth="1"/>
    <col min="6151" max="6400" width="8.625" style="55"/>
    <col min="6401" max="6401" width="6.5" style="55" customWidth="1"/>
    <col min="6402" max="6402" width="14.125" style="55" customWidth="1"/>
    <col min="6403" max="6403" width="42.375" style="55" customWidth="1"/>
    <col min="6404" max="6405" width="5" style="55" customWidth="1"/>
    <col min="6406" max="6406" width="10.625" style="55" customWidth="1"/>
    <col min="6407" max="6656" width="8.625" style="55"/>
    <col min="6657" max="6657" width="6.5" style="55" customWidth="1"/>
    <col min="6658" max="6658" width="14.125" style="55" customWidth="1"/>
    <col min="6659" max="6659" width="42.375" style="55" customWidth="1"/>
    <col min="6660" max="6661" width="5" style="55" customWidth="1"/>
    <col min="6662" max="6662" width="10.625" style="55" customWidth="1"/>
    <col min="6663" max="6912" width="8.625" style="55"/>
    <col min="6913" max="6913" width="6.5" style="55" customWidth="1"/>
    <col min="6914" max="6914" width="14.125" style="55" customWidth="1"/>
    <col min="6915" max="6915" width="42.375" style="55" customWidth="1"/>
    <col min="6916" max="6917" width="5" style="55" customWidth="1"/>
    <col min="6918" max="6918" width="10.625" style="55" customWidth="1"/>
    <col min="6919" max="7168" width="8.625" style="55"/>
    <col min="7169" max="7169" width="6.5" style="55" customWidth="1"/>
    <col min="7170" max="7170" width="14.125" style="55" customWidth="1"/>
    <col min="7171" max="7171" width="42.375" style="55" customWidth="1"/>
    <col min="7172" max="7173" width="5" style="55" customWidth="1"/>
    <col min="7174" max="7174" width="10.625" style="55" customWidth="1"/>
    <col min="7175" max="7424" width="8.625" style="55"/>
    <col min="7425" max="7425" width="6.5" style="55" customWidth="1"/>
    <col min="7426" max="7426" width="14.125" style="55" customWidth="1"/>
    <col min="7427" max="7427" width="42.375" style="55" customWidth="1"/>
    <col min="7428" max="7429" width="5" style="55" customWidth="1"/>
    <col min="7430" max="7430" width="10.625" style="55" customWidth="1"/>
    <col min="7431" max="7680" width="8.625" style="55"/>
    <col min="7681" max="7681" width="6.5" style="55" customWidth="1"/>
    <col min="7682" max="7682" width="14.125" style="55" customWidth="1"/>
    <col min="7683" max="7683" width="42.375" style="55" customWidth="1"/>
    <col min="7684" max="7685" width="5" style="55" customWidth="1"/>
    <col min="7686" max="7686" width="10.625" style="55" customWidth="1"/>
    <col min="7687" max="7936" width="8.625" style="55"/>
    <col min="7937" max="7937" width="6.5" style="55" customWidth="1"/>
    <col min="7938" max="7938" width="14.125" style="55" customWidth="1"/>
    <col min="7939" max="7939" width="42.375" style="55" customWidth="1"/>
    <col min="7940" max="7941" width="5" style="55" customWidth="1"/>
    <col min="7942" max="7942" width="10.625" style="55" customWidth="1"/>
    <col min="7943" max="8192" width="8.625" style="55"/>
    <col min="8193" max="8193" width="6.5" style="55" customWidth="1"/>
    <col min="8194" max="8194" width="14.125" style="55" customWidth="1"/>
    <col min="8195" max="8195" width="42.375" style="55" customWidth="1"/>
    <col min="8196" max="8197" width="5" style="55" customWidth="1"/>
    <col min="8198" max="8198" width="10.625" style="55" customWidth="1"/>
    <col min="8199" max="8448" width="8.625" style="55"/>
    <col min="8449" max="8449" width="6.5" style="55" customWidth="1"/>
    <col min="8450" max="8450" width="14.125" style="55" customWidth="1"/>
    <col min="8451" max="8451" width="42.375" style="55" customWidth="1"/>
    <col min="8452" max="8453" width="5" style="55" customWidth="1"/>
    <col min="8454" max="8454" width="10.625" style="55" customWidth="1"/>
    <col min="8455" max="8704" width="8.625" style="55"/>
    <col min="8705" max="8705" width="6.5" style="55" customWidth="1"/>
    <col min="8706" max="8706" width="14.125" style="55" customWidth="1"/>
    <col min="8707" max="8707" width="42.375" style="55" customWidth="1"/>
    <col min="8708" max="8709" width="5" style="55" customWidth="1"/>
    <col min="8710" max="8710" width="10.625" style="55" customWidth="1"/>
    <col min="8711" max="8960" width="8.625" style="55"/>
    <col min="8961" max="8961" width="6.5" style="55" customWidth="1"/>
    <col min="8962" max="8962" width="14.125" style="55" customWidth="1"/>
    <col min="8963" max="8963" width="42.375" style="55" customWidth="1"/>
    <col min="8964" max="8965" width="5" style="55" customWidth="1"/>
    <col min="8966" max="8966" width="10.625" style="55" customWidth="1"/>
    <col min="8967" max="9216" width="8.625" style="55"/>
    <col min="9217" max="9217" width="6.5" style="55" customWidth="1"/>
    <col min="9218" max="9218" width="14.125" style="55" customWidth="1"/>
    <col min="9219" max="9219" width="42.375" style="55" customWidth="1"/>
    <col min="9220" max="9221" width="5" style="55" customWidth="1"/>
    <col min="9222" max="9222" width="10.625" style="55" customWidth="1"/>
    <col min="9223" max="9472" width="8.625" style="55"/>
    <col min="9473" max="9473" width="6.5" style="55" customWidth="1"/>
    <col min="9474" max="9474" width="14.125" style="55" customWidth="1"/>
    <col min="9475" max="9475" width="42.375" style="55" customWidth="1"/>
    <col min="9476" max="9477" width="5" style="55" customWidth="1"/>
    <col min="9478" max="9478" width="10.625" style="55" customWidth="1"/>
    <col min="9479" max="9728" width="8.625" style="55"/>
    <col min="9729" max="9729" width="6.5" style="55" customWidth="1"/>
    <col min="9730" max="9730" width="14.125" style="55" customWidth="1"/>
    <col min="9731" max="9731" width="42.375" style="55" customWidth="1"/>
    <col min="9732" max="9733" width="5" style="55" customWidth="1"/>
    <col min="9734" max="9734" width="10.625" style="55" customWidth="1"/>
    <col min="9735" max="9984" width="8.625" style="55"/>
    <col min="9985" max="9985" width="6.5" style="55" customWidth="1"/>
    <col min="9986" max="9986" width="14.125" style="55" customWidth="1"/>
    <col min="9987" max="9987" width="42.375" style="55" customWidth="1"/>
    <col min="9988" max="9989" width="5" style="55" customWidth="1"/>
    <col min="9990" max="9990" width="10.625" style="55" customWidth="1"/>
    <col min="9991" max="10240" width="8.625" style="55"/>
    <col min="10241" max="10241" width="6.5" style="55" customWidth="1"/>
    <col min="10242" max="10242" width="14.125" style="55" customWidth="1"/>
    <col min="10243" max="10243" width="42.375" style="55" customWidth="1"/>
    <col min="10244" max="10245" width="5" style="55" customWidth="1"/>
    <col min="10246" max="10246" width="10.625" style="55" customWidth="1"/>
    <col min="10247" max="10496" width="8.625" style="55"/>
    <col min="10497" max="10497" width="6.5" style="55" customWidth="1"/>
    <col min="10498" max="10498" width="14.125" style="55" customWidth="1"/>
    <col min="10499" max="10499" width="42.375" style="55" customWidth="1"/>
    <col min="10500" max="10501" width="5" style="55" customWidth="1"/>
    <col min="10502" max="10502" width="10.625" style="55" customWidth="1"/>
    <col min="10503" max="10752" width="8.625" style="55"/>
    <col min="10753" max="10753" width="6.5" style="55" customWidth="1"/>
    <col min="10754" max="10754" width="14.125" style="55" customWidth="1"/>
    <col min="10755" max="10755" width="42.375" style="55" customWidth="1"/>
    <col min="10756" max="10757" width="5" style="55" customWidth="1"/>
    <col min="10758" max="10758" width="10.625" style="55" customWidth="1"/>
    <col min="10759" max="11008" width="8.625" style="55"/>
    <col min="11009" max="11009" width="6.5" style="55" customWidth="1"/>
    <col min="11010" max="11010" width="14.125" style="55" customWidth="1"/>
    <col min="11011" max="11011" width="42.375" style="55" customWidth="1"/>
    <col min="11012" max="11013" width="5" style="55" customWidth="1"/>
    <col min="11014" max="11014" width="10.625" style="55" customWidth="1"/>
    <col min="11015" max="11264" width="8.625" style="55"/>
    <col min="11265" max="11265" width="6.5" style="55" customWidth="1"/>
    <col min="11266" max="11266" width="14.125" style="55" customWidth="1"/>
    <col min="11267" max="11267" width="42.375" style="55" customWidth="1"/>
    <col min="11268" max="11269" width="5" style="55" customWidth="1"/>
    <col min="11270" max="11270" width="10.625" style="55" customWidth="1"/>
    <col min="11271" max="11520" width="8.625" style="55"/>
    <col min="11521" max="11521" width="6.5" style="55" customWidth="1"/>
    <col min="11522" max="11522" width="14.125" style="55" customWidth="1"/>
    <col min="11523" max="11523" width="42.375" style="55" customWidth="1"/>
    <col min="11524" max="11525" width="5" style="55" customWidth="1"/>
    <col min="11526" max="11526" width="10.625" style="55" customWidth="1"/>
    <col min="11527" max="11776" width="8.625" style="55"/>
    <col min="11777" max="11777" width="6.5" style="55" customWidth="1"/>
    <col min="11778" max="11778" width="14.125" style="55" customWidth="1"/>
    <col min="11779" max="11779" width="42.375" style="55" customWidth="1"/>
    <col min="11780" max="11781" width="5" style="55" customWidth="1"/>
    <col min="11782" max="11782" width="10.625" style="55" customWidth="1"/>
    <col min="11783" max="12032" width="8.625" style="55"/>
    <col min="12033" max="12033" width="6.5" style="55" customWidth="1"/>
    <col min="12034" max="12034" width="14.125" style="55" customWidth="1"/>
    <col min="12035" max="12035" width="42.375" style="55" customWidth="1"/>
    <col min="12036" max="12037" width="5" style="55" customWidth="1"/>
    <col min="12038" max="12038" width="10.625" style="55" customWidth="1"/>
    <col min="12039" max="12288" width="8.625" style="55"/>
    <col min="12289" max="12289" width="6.5" style="55" customWidth="1"/>
    <col min="12290" max="12290" width="14.125" style="55" customWidth="1"/>
    <col min="12291" max="12291" width="42.375" style="55" customWidth="1"/>
    <col min="12292" max="12293" width="5" style="55" customWidth="1"/>
    <col min="12294" max="12294" width="10.625" style="55" customWidth="1"/>
    <col min="12295" max="12544" width="8.625" style="55"/>
    <col min="12545" max="12545" width="6.5" style="55" customWidth="1"/>
    <col min="12546" max="12546" width="14.125" style="55" customWidth="1"/>
    <col min="12547" max="12547" width="42.375" style="55" customWidth="1"/>
    <col min="12548" max="12549" width="5" style="55" customWidth="1"/>
    <col min="12550" max="12550" width="10.625" style="55" customWidth="1"/>
    <col min="12551" max="12800" width="8.625" style="55"/>
    <col min="12801" max="12801" width="6.5" style="55" customWidth="1"/>
    <col min="12802" max="12802" width="14.125" style="55" customWidth="1"/>
    <col min="12803" max="12803" width="42.375" style="55" customWidth="1"/>
    <col min="12804" max="12805" width="5" style="55" customWidth="1"/>
    <col min="12806" max="12806" width="10.625" style="55" customWidth="1"/>
    <col min="12807" max="13056" width="8.625" style="55"/>
    <col min="13057" max="13057" width="6.5" style="55" customWidth="1"/>
    <col min="13058" max="13058" width="14.125" style="55" customWidth="1"/>
    <col min="13059" max="13059" width="42.375" style="55" customWidth="1"/>
    <col min="13060" max="13061" width="5" style="55" customWidth="1"/>
    <col min="13062" max="13062" width="10.625" style="55" customWidth="1"/>
    <col min="13063" max="13312" width="8.625" style="55"/>
    <col min="13313" max="13313" width="6.5" style="55" customWidth="1"/>
    <col min="13314" max="13314" width="14.125" style="55" customWidth="1"/>
    <col min="13315" max="13315" width="42.375" style="55" customWidth="1"/>
    <col min="13316" max="13317" width="5" style="55" customWidth="1"/>
    <col min="13318" max="13318" width="10.625" style="55" customWidth="1"/>
    <col min="13319" max="13568" width="8.625" style="55"/>
    <col min="13569" max="13569" width="6.5" style="55" customWidth="1"/>
    <col min="13570" max="13570" width="14.125" style="55" customWidth="1"/>
    <col min="13571" max="13571" width="42.375" style="55" customWidth="1"/>
    <col min="13572" max="13573" width="5" style="55" customWidth="1"/>
    <col min="13574" max="13574" width="10.625" style="55" customWidth="1"/>
    <col min="13575" max="13824" width="8.625" style="55"/>
    <col min="13825" max="13825" width="6.5" style="55" customWidth="1"/>
    <col min="13826" max="13826" width="14.125" style="55" customWidth="1"/>
    <col min="13827" max="13827" width="42.375" style="55" customWidth="1"/>
    <col min="13828" max="13829" width="5" style="55" customWidth="1"/>
    <col min="13830" max="13830" width="10.625" style="55" customWidth="1"/>
    <col min="13831" max="14080" width="8.625" style="55"/>
    <col min="14081" max="14081" width="6.5" style="55" customWidth="1"/>
    <col min="14082" max="14082" width="14.125" style="55" customWidth="1"/>
    <col min="14083" max="14083" width="42.375" style="55" customWidth="1"/>
    <col min="14084" max="14085" width="5" style="55" customWidth="1"/>
    <col min="14086" max="14086" width="10.625" style="55" customWidth="1"/>
    <col min="14087" max="14336" width="8.625" style="55"/>
    <col min="14337" max="14337" width="6.5" style="55" customWidth="1"/>
    <col min="14338" max="14338" width="14.125" style="55" customWidth="1"/>
    <col min="14339" max="14339" width="42.375" style="55" customWidth="1"/>
    <col min="14340" max="14341" width="5" style="55" customWidth="1"/>
    <col min="14342" max="14342" width="10.625" style="55" customWidth="1"/>
    <col min="14343" max="14592" width="8.625" style="55"/>
    <col min="14593" max="14593" width="6.5" style="55" customWidth="1"/>
    <col min="14594" max="14594" width="14.125" style="55" customWidth="1"/>
    <col min="14595" max="14595" width="42.375" style="55" customWidth="1"/>
    <col min="14596" max="14597" width="5" style="55" customWidth="1"/>
    <col min="14598" max="14598" width="10.625" style="55" customWidth="1"/>
    <col min="14599" max="14848" width="8.625" style="55"/>
    <col min="14849" max="14849" width="6.5" style="55" customWidth="1"/>
    <col min="14850" max="14850" width="14.125" style="55" customWidth="1"/>
    <col min="14851" max="14851" width="42.375" style="55" customWidth="1"/>
    <col min="14852" max="14853" width="5" style="55" customWidth="1"/>
    <col min="14854" max="14854" width="10.625" style="55" customWidth="1"/>
    <col min="14855" max="15104" width="8.625" style="55"/>
    <col min="15105" max="15105" width="6.5" style="55" customWidth="1"/>
    <col min="15106" max="15106" width="14.125" style="55" customWidth="1"/>
    <col min="15107" max="15107" width="42.375" style="55" customWidth="1"/>
    <col min="15108" max="15109" width="5" style="55" customWidth="1"/>
    <col min="15110" max="15110" width="10.625" style="55" customWidth="1"/>
    <col min="15111" max="15360" width="8.625" style="55"/>
    <col min="15361" max="15361" width="6.5" style="55" customWidth="1"/>
    <col min="15362" max="15362" width="14.125" style="55" customWidth="1"/>
    <col min="15363" max="15363" width="42.375" style="55" customWidth="1"/>
    <col min="15364" max="15365" width="5" style="55" customWidth="1"/>
    <col min="15366" max="15366" width="10.625" style="55" customWidth="1"/>
    <col min="15367" max="15616" width="8.625" style="55"/>
    <col min="15617" max="15617" width="6.5" style="55" customWidth="1"/>
    <col min="15618" max="15618" width="14.125" style="55" customWidth="1"/>
    <col min="15619" max="15619" width="42.375" style="55" customWidth="1"/>
    <col min="15620" max="15621" width="5" style="55" customWidth="1"/>
    <col min="15622" max="15622" width="10.625" style="55" customWidth="1"/>
    <col min="15623" max="15872" width="8.625" style="55"/>
    <col min="15873" max="15873" width="6.5" style="55" customWidth="1"/>
    <col min="15874" max="15874" width="14.125" style="55" customWidth="1"/>
    <col min="15875" max="15875" width="42.375" style="55" customWidth="1"/>
    <col min="15876" max="15877" width="5" style="55" customWidth="1"/>
    <col min="15878" max="15878" width="10.625" style="55" customWidth="1"/>
    <col min="15879" max="16128" width="8.625" style="55"/>
    <col min="16129" max="16129" width="6.5" style="55" customWidth="1"/>
    <col min="16130" max="16130" width="14.125" style="55" customWidth="1"/>
    <col min="16131" max="16131" width="42.375" style="55" customWidth="1"/>
    <col min="16132" max="16133" width="5" style="55" customWidth="1"/>
    <col min="16134" max="16134" width="10.625" style="55" customWidth="1"/>
    <col min="16135" max="16384" width="8.625" style="55"/>
  </cols>
  <sheetData>
    <row r="1" spans="1:6" s="50" customFormat="1" ht="33.75" customHeight="1">
      <c r="A1" s="48"/>
      <c r="B1" s="49"/>
      <c r="C1" s="49"/>
      <c r="D1" s="49"/>
      <c r="E1" s="49"/>
      <c r="F1" s="12"/>
    </row>
    <row r="2" spans="1:6" s="20" customFormat="1" ht="15" customHeight="1">
      <c r="A2" s="51"/>
      <c r="B2" s="52"/>
      <c r="C2" s="53"/>
      <c r="D2" s="54"/>
      <c r="E2" s="54"/>
      <c r="F2" s="53"/>
    </row>
    <row r="3" spans="1:6" ht="12.75">
      <c r="A3" s="20"/>
      <c r="B3" s="21"/>
      <c r="C3" s="20"/>
      <c r="D3" s="21"/>
      <c r="E3" s="20"/>
      <c r="F3" s="20"/>
    </row>
    <row r="4" spans="1:6" s="56" customFormat="1" ht="15.75">
      <c r="A4" s="395" t="s">
        <v>48</v>
      </c>
      <c r="B4" s="395"/>
      <c r="C4" s="395"/>
      <c r="D4" s="395"/>
      <c r="E4" s="395"/>
      <c r="F4" s="395"/>
    </row>
    <row r="5" spans="1:6" ht="12.75">
      <c r="A5" s="20"/>
      <c r="B5" s="21"/>
      <c r="C5" s="20"/>
      <c r="D5" s="21"/>
      <c r="E5" s="20"/>
      <c r="F5" s="20"/>
    </row>
    <row r="6" spans="1:6" ht="12.75">
      <c r="A6" s="20"/>
      <c r="B6" s="21"/>
      <c r="C6" s="20"/>
      <c r="D6" s="21"/>
      <c r="E6" s="20"/>
      <c r="F6" s="20"/>
    </row>
    <row r="7" spans="1:6" ht="12.75" customHeight="1">
      <c r="A7" s="57" t="s">
        <v>49</v>
      </c>
      <c r="B7" s="58"/>
      <c r="C7" s="396" t="s">
        <v>50</v>
      </c>
      <c r="D7" s="397"/>
      <c r="E7" s="397"/>
      <c r="F7" s="397"/>
    </row>
    <row r="8" spans="1:6" ht="12.75" customHeight="1">
      <c r="A8" s="57"/>
      <c r="B8" s="58"/>
      <c r="C8" s="396"/>
      <c r="D8" s="397"/>
      <c r="E8" s="397"/>
      <c r="F8" s="397"/>
    </row>
    <row r="9" spans="1:6" ht="12.75" customHeight="1">
      <c r="A9" s="57"/>
      <c r="B9" s="58"/>
      <c r="C9" s="288"/>
      <c r="D9" s="288"/>
      <c r="E9" s="288"/>
      <c r="F9" s="288"/>
    </row>
    <row r="10" spans="1:6" ht="12.75" customHeight="1">
      <c r="A10" s="57" t="s">
        <v>51</v>
      </c>
      <c r="B10" s="58"/>
      <c r="C10" s="288">
        <v>209455</v>
      </c>
      <c r="D10" s="288"/>
      <c r="E10" s="288"/>
      <c r="F10" s="288"/>
    </row>
    <row r="11" spans="1:6" ht="12.75" customHeight="1">
      <c r="A11" s="57"/>
      <c r="B11" s="58"/>
      <c r="C11" s="288"/>
      <c r="D11" s="288"/>
      <c r="E11" s="288"/>
      <c r="F11" s="288"/>
    </row>
    <row r="12" spans="1:6" ht="27.75" customHeight="1">
      <c r="A12" s="57" t="s">
        <v>52</v>
      </c>
      <c r="B12" s="58"/>
      <c r="C12" s="396" t="s">
        <v>299</v>
      </c>
      <c r="D12" s="397"/>
      <c r="E12" s="397"/>
      <c r="F12" s="397"/>
    </row>
    <row r="13" spans="1:6" ht="12.75" customHeight="1">
      <c r="A13" s="57"/>
      <c r="B13" s="58"/>
      <c r="C13" s="288"/>
      <c r="D13" s="288"/>
      <c r="E13" s="288"/>
      <c r="F13" s="288"/>
    </row>
    <row r="14" spans="1:6" ht="12.75" customHeight="1">
      <c r="A14" s="57" t="s">
        <v>53</v>
      </c>
      <c r="C14" s="396" t="s">
        <v>156</v>
      </c>
      <c r="D14" s="397"/>
      <c r="E14" s="397"/>
      <c r="F14" s="397"/>
    </row>
    <row r="15" spans="1:6" ht="12.75" customHeight="1">
      <c r="A15" s="21"/>
      <c r="B15" s="20"/>
      <c r="C15" s="59"/>
      <c r="D15" s="288"/>
      <c r="E15" s="60"/>
      <c r="F15" s="288"/>
    </row>
    <row r="16" spans="1:6" ht="12.75" customHeight="1">
      <c r="A16" s="57" t="s">
        <v>54</v>
      </c>
      <c r="B16" s="20"/>
      <c r="C16" s="396" t="s">
        <v>415</v>
      </c>
      <c r="D16" s="397"/>
      <c r="E16" s="397"/>
      <c r="F16" s="397"/>
    </row>
    <row r="17" spans="1:6" ht="12.75" customHeight="1">
      <c r="C17" s="61"/>
      <c r="D17" s="61"/>
      <c r="E17" s="61"/>
      <c r="F17" s="61"/>
    </row>
    <row r="18" spans="1:6" ht="12.75" customHeight="1">
      <c r="A18" s="57" t="s">
        <v>55</v>
      </c>
      <c r="B18" s="20"/>
      <c r="C18" s="62">
        <v>43381</v>
      </c>
      <c r="D18" s="288"/>
      <c r="E18" s="288"/>
      <c r="F18" s="288"/>
    </row>
    <row r="19" spans="1:6" ht="12.75" customHeight="1">
      <c r="A19" s="21"/>
      <c r="B19" s="20"/>
      <c r="C19" s="62"/>
      <c r="D19" s="288"/>
      <c r="E19" s="288"/>
      <c r="F19" s="288"/>
    </row>
    <row r="20" spans="1:6" ht="12.75" customHeight="1">
      <c r="A20" s="57" t="s">
        <v>343</v>
      </c>
      <c r="B20" s="20"/>
      <c r="C20" s="396"/>
      <c r="D20" s="396"/>
      <c r="E20" s="396"/>
      <c r="F20" s="396"/>
    </row>
    <row r="21" spans="1:6" ht="12.75" customHeight="1">
      <c r="A21" s="21"/>
      <c r="B21" s="20"/>
      <c r="C21" s="288"/>
      <c r="D21" s="288"/>
      <c r="E21" s="288"/>
      <c r="F21" s="288"/>
    </row>
    <row r="22" spans="1:6" ht="12.75" customHeight="1">
      <c r="A22" s="21" t="s">
        <v>344</v>
      </c>
      <c r="B22" s="20"/>
      <c r="C22" s="63" t="s">
        <v>56</v>
      </c>
      <c r="D22" s="63"/>
      <c r="E22" s="63"/>
      <c r="F22" s="63"/>
    </row>
    <row r="23" spans="1:6" ht="12.75">
      <c r="A23" s="21"/>
      <c r="B23" s="20"/>
      <c r="C23" s="288" t="s">
        <v>57</v>
      </c>
      <c r="D23" s="288"/>
      <c r="E23" s="288"/>
      <c r="F23" s="288"/>
    </row>
    <row r="24" spans="1:6" ht="12.75">
      <c r="A24" s="21"/>
      <c r="B24" s="20"/>
      <c r="C24" s="288"/>
      <c r="D24" s="288"/>
      <c r="E24" s="288"/>
      <c r="F24" s="288"/>
    </row>
    <row r="25" spans="1:6" ht="13.5" customHeight="1">
      <c r="A25" s="21" t="s">
        <v>58</v>
      </c>
      <c r="B25" s="20"/>
      <c r="C25" s="63" t="s">
        <v>59</v>
      </c>
      <c r="D25" s="63"/>
      <c r="E25" s="63"/>
      <c r="F25" s="63"/>
    </row>
    <row r="26" spans="1:6" ht="13.5" customHeight="1">
      <c r="A26" s="21"/>
      <c r="B26" s="20"/>
      <c r="C26" s="63" t="s">
        <v>56</v>
      </c>
      <c r="D26" s="63"/>
      <c r="E26" s="63"/>
      <c r="F26" s="63"/>
    </row>
    <row r="27" spans="1:6" ht="13.5" customHeight="1">
      <c r="A27" s="21"/>
      <c r="B27" s="20"/>
      <c r="C27" s="63" t="s">
        <v>60</v>
      </c>
      <c r="D27" s="63"/>
      <c r="E27" s="63"/>
      <c r="F27" s="63"/>
    </row>
    <row r="28" spans="1:6" ht="13.5" customHeight="1">
      <c r="A28" s="20" t="s">
        <v>61</v>
      </c>
      <c r="B28" s="64"/>
      <c r="C28" s="289" t="s">
        <v>62</v>
      </c>
      <c r="D28" s="65"/>
      <c r="E28" s="65"/>
      <c r="F28" s="65"/>
    </row>
    <row r="29" spans="1:6" ht="13.5" customHeight="1">
      <c r="A29" s="20" t="s">
        <v>63</v>
      </c>
      <c r="B29" s="66"/>
      <c r="C29" s="63" t="s">
        <v>64</v>
      </c>
      <c r="D29" s="63"/>
      <c r="E29" s="63"/>
      <c r="F29" s="63"/>
    </row>
    <row r="30" spans="1:6" ht="13.5" customHeight="1">
      <c r="A30" s="20" t="s">
        <v>65</v>
      </c>
      <c r="B30" s="66"/>
      <c r="C30" s="63" t="s">
        <v>66</v>
      </c>
      <c r="D30" s="63"/>
      <c r="E30" s="63"/>
      <c r="F30" s="63"/>
    </row>
    <row r="31" spans="1:6" s="68" customFormat="1" ht="13.5" customHeight="1">
      <c r="A31" s="67"/>
      <c r="B31" s="67"/>
      <c r="C31" s="67"/>
      <c r="D31" s="67"/>
      <c r="E31" s="67"/>
      <c r="F31" s="67"/>
    </row>
    <row r="32" spans="1:6" ht="13.5" customHeight="1">
      <c r="A32" s="69"/>
      <c r="B32" s="70"/>
      <c r="C32" s="70"/>
      <c r="D32" s="70"/>
      <c r="E32" s="70"/>
      <c r="F32" s="70"/>
    </row>
    <row r="33" spans="1:6" ht="13.5" customHeight="1">
      <c r="A33" s="70"/>
      <c r="B33" s="70"/>
      <c r="C33" s="70"/>
      <c r="D33" s="70"/>
      <c r="E33" s="70"/>
      <c r="F33" s="70"/>
    </row>
    <row r="34" spans="1:6" ht="12.75">
      <c r="A34" s="21" t="s">
        <v>67</v>
      </c>
      <c r="C34" s="71"/>
      <c r="D34" s="63"/>
      <c r="E34" s="63"/>
      <c r="F34" s="63"/>
    </row>
    <row r="35" spans="1:6" ht="12.75">
      <c r="A35" s="72"/>
      <c r="C35" s="71"/>
      <c r="D35" s="63"/>
      <c r="E35" s="63"/>
      <c r="F35" s="63"/>
    </row>
    <row r="36" spans="1:6" ht="12.75">
      <c r="A36" s="57" t="s">
        <v>68</v>
      </c>
      <c r="B36" s="58"/>
      <c r="C36" s="398" t="s">
        <v>69</v>
      </c>
      <c r="D36" s="394"/>
      <c r="E36" s="394"/>
      <c r="F36" s="394"/>
    </row>
    <row r="37" spans="1:6" ht="12.75">
      <c r="A37" s="58"/>
      <c r="B37" s="58"/>
      <c r="C37" s="399" t="s">
        <v>70</v>
      </c>
      <c r="D37" s="400"/>
      <c r="E37" s="400"/>
      <c r="F37" s="400"/>
    </row>
    <row r="38" spans="1:6" ht="25.5" customHeight="1">
      <c r="A38" s="58"/>
      <c r="B38" s="58"/>
      <c r="C38" s="401" t="s">
        <v>71</v>
      </c>
      <c r="D38" s="402"/>
      <c r="E38" s="402"/>
      <c r="F38" s="402"/>
    </row>
    <row r="39" spans="1:6" ht="12.75">
      <c r="B39" s="58"/>
    </row>
    <row r="40" spans="1:6" ht="12.75">
      <c r="A40" s="21" t="s">
        <v>72</v>
      </c>
      <c r="C40" s="71" t="s">
        <v>73</v>
      </c>
      <c r="D40" s="63"/>
      <c r="E40" s="63"/>
      <c r="F40" s="63"/>
    </row>
    <row r="41" spans="1:6" ht="30" customHeight="1">
      <c r="C41" s="394" t="s">
        <v>416</v>
      </c>
      <c r="D41" s="394"/>
      <c r="E41" s="394"/>
      <c r="F41" s="394"/>
    </row>
    <row r="42" spans="1:6" ht="12.75">
      <c r="C42" s="71"/>
      <c r="D42" s="63"/>
      <c r="E42" s="63"/>
      <c r="F42" s="63"/>
    </row>
    <row r="43" spans="1:6" ht="12.75" customHeight="1">
      <c r="A43" s="73" t="s">
        <v>74</v>
      </c>
      <c r="B43" s="74"/>
      <c r="C43" s="74" t="s">
        <v>18</v>
      </c>
      <c r="D43" s="74"/>
      <c r="E43" s="74"/>
      <c r="F43" s="74"/>
    </row>
    <row r="44" spans="1:6" ht="12.75">
      <c r="A44" s="75"/>
      <c r="B44" s="75"/>
      <c r="C44" s="76" t="s">
        <v>75</v>
      </c>
      <c r="D44" s="75"/>
      <c r="E44" s="75"/>
      <c r="F44" s="75"/>
    </row>
    <row r="45" spans="1:6" ht="12.75">
      <c r="A45" s="74"/>
      <c r="B45" s="74"/>
      <c r="C45" s="77" t="s">
        <v>76</v>
      </c>
      <c r="D45" s="74"/>
      <c r="E45" s="74"/>
      <c r="F45" s="74"/>
    </row>
    <row r="46" spans="1:6" ht="12.75">
      <c r="A46" s="50"/>
      <c r="B46" s="58"/>
      <c r="C46" s="78" t="s">
        <v>77</v>
      </c>
      <c r="D46" s="79"/>
      <c r="E46" s="79"/>
      <c r="F46" s="79"/>
    </row>
    <row r="47" spans="1:6" ht="12.75">
      <c r="A47" s="50"/>
      <c r="B47" s="20"/>
      <c r="C47" s="80" t="s">
        <v>78</v>
      </c>
      <c r="D47" s="63"/>
      <c r="E47" s="63"/>
      <c r="F47" s="63"/>
    </row>
    <row r="48" spans="1:6" ht="12.75">
      <c r="A48" s="50"/>
      <c r="B48" s="20"/>
      <c r="C48" s="80" t="s">
        <v>79</v>
      </c>
      <c r="D48" s="63"/>
      <c r="E48" s="63"/>
      <c r="F48" s="63"/>
    </row>
    <row r="49" spans="1:6" ht="12.75">
      <c r="A49" s="50"/>
      <c r="B49" s="20"/>
      <c r="C49" s="80" t="s">
        <v>80</v>
      </c>
      <c r="D49" s="20"/>
      <c r="E49" s="20"/>
      <c r="F49" s="20"/>
    </row>
    <row r="50" spans="1:6" ht="12.75" customHeight="1">
      <c r="A50" s="81"/>
      <c r="B50" s="81"/>
      <c r="C50" s="82" t="s">
        <v>81</v>
      </c>
      <c r="D50" s="81"/>
      <c r="E50" s="81"/>
      <c r="F50" s="81"/>
    </row>
    <row r="51" spans="1:6" ht="12.75" customHeight="1">
      <c r="A51" s="81"/>
      <c r="B51" s="81"/>
      <c r="C51" s="82" t="s">
        <v>82</v>
      </c>
      <c r="D51" s="81"/>
      <c r="E51" s="81"/>
      <c r="F51" s="81"/>
    </row>
    <row r="52" spans="1:6" ht="12.75" customHeight="1">
      <c r="A52" s="81"/>
      <c r="B52" s="81"/>
      <c r="C52" s="82" t="s">
        <v>83</v>
      </c>
      <c r="D52" s="81"/>
      <c r="E52" s="81"/>
      <c r="F52" s="81"/>
    </row>
    <row r="53" spans="1:6" ht="12.75" customHeight="1">
      <c r="A53" s="81"/>
      <c r="B53" s="81"/>
      <c r="C53" s="82" t="s">
        <v>84</v>
      </c>
      <c r="D53" s="81"/>
      <c r="E53" s="81"/>
      <c r="F53" s="81"/>
    </row>
    <row r="54" spans="1:6" ht="16.5" customHeight="1">
      <c r="A54" s="81"/>
      <c r="B54" s="81"/>
      <c r="C54" s="81"/>
      <c r="D54" s="81"/>
      <c r="E54" s="81"/>
      <c r="F54" s="81"/>
    </row>
    <row r="55" spans="1:6" ht="16.5" customHeight="1">
      <c r="A55" s="81"/>
      <c r="B55" s="81"/>
      <c r="C55" s="81"/>
      <c r="D55" s="81"/>
      <c r="E55" s="81"/>
      <c r="F55" s="81"/>
    </row>
    <row r="56" spans="1:6" ht="16.5" customHeight="1">
      <c r="A56" s="81"/>
      <c r="B56" s="81"/>
      <c r="C56" s="81"/>
      <c r="D56" s="81"/>
      <c r="E56" s="81"/>
      <c r="F56" s="81"/>
    </row>
    <row r="57" spans="1:6" ht="16.5" customHeight="1">
      <c r="B57" s="81"/>
      <c r="C57" s="81"/>
      <c r="D57" s="81"/>
      <c r="E57" s="81"/>
      <c r="F57" s="81"/>
    </row>
  </sheetData>
  <sheetProtection selectLockedCells="1" selectUnlockedCells="1"/>
  <mergeCells count="11">
    <mergeCell ref="C41:F41"/>
    <mergeCell ref="A4:F4"/>
    <mergeCell ref="C7:F7"/>
    <mergeCell ref="C8:F8"/>
    <mergeCell ref="C12:F12"/>
    <mergeCell ref="C14:F14"/>
    <mergeCell ref="C16:F16"/>
    <mergeCell ref="C20:F20"/>
    <mergeCell ref="C36:F36"/>
    <mergeCell ref="C37:F37"/>
    <mergeCell ref="C38:F38"/>
  </mergeCells>
  <hyperlinks>
    <hyperlink ref="C36" r:id="rId1"/>
    <hyperlink ref="C38:F38" r:id="rId2" display="http://statistik.arbeitsagentur.de/Navigation/Statistik/Statistik-nach-Themen/Statistik-nach-Themen-Nav.html"/>
    <hyperlink ref="C28"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autoPageBreaks="0" fitToPage="1"/>
  </sheetPr>
  <dimension ref="A1:L47"/>
  <sheetViews>
    <sheetView showGridLines="0" zoomScaleNormal="100" workbookViewId="0"/>
  </sheetViews>
  <sheetFormatPr baseColWidth="10" defaultColWidth="8.625" defaultRowHeight="16.5" customHeight="1"/>
  <cols>
    <col min="1" max="1" width="24.75" style="127" customWidth="1"/>
    <col min="2" max="4" width="11.625" style="127" customWidth="1"/>
    <col min="5" max="5" width="5" style="127" customWidth="1"/>
    <col min="6" max="6" width="20.625" style="127" customWidth="1"/>
    <col min="7" max="7" width="7.75" style="127" customWidth="1"/>
    <col min="8" max="11" width="8.625" style="127"/>
    <col min="12" max="12" width="13.875" style="127" customWidth="1"/>
    <col min="13" max="16384" width="8.625" style="127"/>
  </cols>
  <sheetData>
    <row r="1" spans="1:12" s="126" customFormat="1" ht="33.75" customHeight="1">
      <c r="A1" s="124"/>
      <c r="B1" s="125"/>
      <c r="C1" s="125"/>
      <c r="D1" s="125"/>
      <c r="E1" s="125"/>
      <c r="F1" s="125"/>
      <c r="G1" s="124"/>
      <c r="H1" s="125"/>
      <c r="I1" s="125"/>
      <c r="J1" s="125"/>
      <c r="K1" s="125"/>
      <c r="L1" s="125"/>
    </row>
    <row r="2" spans="1:12" ht="12.75" customHeight="1"/>
    <row r="3" spans="1:12" ht="12">
      <c r="A3" s="128"/>
      <c r="B3" s="129"/>
      <c r="C3" s="128"/>
      <c r="D3" s="128"/>
      <c r="E3" s="128"/>
      <c r="F3" s="128"/>
      <c r="G3" s="128"/>
    </row>
    <row r="4" spans="1:12" ht="15.75">
      <c r="A4" s="130" t="s">
        <v>142</v>
      </c>
      <c r="C4" s="130"/>
      <c r="D4" s="130"/>
      <c r="E4" s="130"/>
      <c r="F4" s="130"/>
      <c r="G4" s="130"/>
    </row>
    <row r="5" spans="1:12" ht="12"/>
    <row r="6" spans="1:12" ht="12"/>
    <row r="7" spans="1:12" ht="31.5" customHeight="1">
      <c r="A7" s="403" t="s">
        <v>300</v>
      </c>
      <c r="B7" s="397"/>
      <c r="C7" s="397"/>
      <c r="D7" s="397"/>
      <c r="E7" s="397"/>
      <c r="F7" s="397"/>
      <c r="G7" s="397"/>
    </row>
    <row r="8" spans="1:12" ht="15" customHeight="1">
      <c r="A8" s="131" t="s">
        <v>156</v>
      </c>
      <c r="C8" s="131"/>
      <c r="D8" s="131"/>
      <c r="E8" s="131"/>
      <c r="F8" s="131"/>
      <c r="G8" s="131"/>
    </row>
    <row r="9" spans="1:12" ht="15" customHeight="1">
      <c r="A9" s="131" t="s">
        <v>301</v>
      </c>
      <c r="C9" s="131"/>
      <c r="D9" s="131"/>
      <c r="E9" s="131"/>
      <c r="F9" s="131"/>
      <c r="G9" s="131"/>
    </row>
    <row r="10" spans="1:12" ht="12"/>
    <row r="11" spans="1:12" ht="12.75">
      <c r="A11" s="132" t="s">
        <v>112</v>
      </c>
      <c r="G11" s="133"/>
    </row>
    <row r="12" spans="1:12" s="134" customFormat="1" ht="18" customHeight="1">
      <c r="B12" s="135"/>
      <c r="C12" s="135"/>
      <c r="D12" s="135"/>
      <c r="E12" s="135"/>
      <c r="F12" s="135"/>
    </row>
    <row r="13" spans="1:12" s="134" customFormat="1" ht="18" customHeight="1">
      <c r="A13" s="229" t="s">
        <v>328</v>
      </c>
      <c r="B13" s="136" t="s">
        <v>329</v>
      </c>
      <c r="D13" s="136"/>
      <c r="E13" s="136"/>
      <c r="F13" s="136"/>
      <c r="G13" s="137"/>
    </row>
    <row r="14" spans="1:12" s="134" customFormat="1" ht="18" customHeight="1">
      <c r="A14" s="229" t="s">
        <v>143</v>
      </c>
      <c r="B14" s="136" t="s">
        <v>297</v>
      </c>
      <c r="D14" s="136"/>
      <c r="E14" s="136"/>
      <c r="F14" s="136"/>
      <c r="G14" s="137"/>
    </row>
    <row r="15" spans="1:12" s="134" customFormat="1" ht="18" customHeight="1">
      <c r="A15" s="229" t="s">
        <v>144</v>
      </c>
      <c r="B15" s="136" t="s">
        <v>296</v>
      </c>
      <c r="D15" s="136"/>
      <c r="E15" s="136"/>
      <c r="F15" s="136"/>
      <c r="G15" s="137"/>
    </row>
    <row r="16" spans="1:12" s="134" customFormat="1" ht="18" customHeight="1">
      <c r="A16" s="229" t="s">
        <v>148</v>
      </c>
      <c r="B16" s="136" t="s">
        <v>291</v>
      </c>
      <c r="D16" s="136"/>
      <c r="E16" s="136"/>
      <c r="F16" s="136"/>
      <c r="G16" s="137"/>
    </row>
    <row r="17" spans="1:7" s="134" customFormat="1" ht="18" customHeight="1">
      <c r="A17" s="229" t="s">
        <v>149</v>
      </c>
      <c r="B17" s="136" t="s">
        <v>290</v>
      </c>
      <c r="D17" s="136"/>
      <c r="E17" s="136"/>
      <c r="F17" s="136"/>
      <c r="G17" s="137"/>
    </row>
    <row r="18" spans="1:7" s="134" customFormat="1" ht="18" customHeight="1">
      <c r="A18" s="229" t="s">
        <v>145</v>
      </c>
      <c r="B18" s="136" t="s">
        <v>295</v>
      </c>
      <c r="D18" s="136"/>
      <c r="E18" s="136"/>
      <c r="F18" s="136"/>
      <c r="G18" s="137"/>
    </row>
    <row r="19" spans="1:7" s="134" customFormat="1" ht="18" customHeight="1">
      <c r="A19" s="229" t="s">
        <v>146</v>
      </c>
      <c r="B19" s="136" t="s">
        <v>294</v>
      </c>
      <c r="D19" s="136"/>
      <c r="E19" s="136"/>
      <c r="F19" s="136"/>
      <c r="G19" s="137"/>
    </row>
    <row r="20" spans="1:7" s="134" customFormat="1" ht="18" customHeight="1">
      <c r="A20" s="229" t="s">
        <v>147</v>
      </c>
      <c r="B20" s="136" t="s">
        <v>293</v>
      </c>
      <c r="D20" s="136"/>
      <c r="E20" s="136"/>
      <c r="F20" s="136"/>
      <c r="G20" s="137"/>
    </row>
    <row r="21" spans="1:7" s="134" customFormat="1" ht="18" customHeight="1">
      <c r="A21" s="229" t="s">
        <v>150</v>
      </c>
      <c r="B21" s="136" t="s">
        <v>45</v>
      </c>
      <c r="D21" s="136"/>
      <c r="E21" s="136"/>
      <c r="F21" s="136"/>
      <c r="G21" s="137"/>
    </row>
    <row r="22" spans="1:7" s="134" customFormat="1" ht="18" customHeight="1">
      <c r="A22" s="229" t="s">
        <v>151</v>
      </c>
      <c r="B22" s="136" t="s">
        <v>298</v>
      </c>
      <c r="D22" s="136"/>
      <c r="E22" s="136"/>
      <c r="F22" s="136"/>
      <c r="G22" s="137"/>
    </row>
    <row r="23" spans="1:7" s="134" customFormat="1" ht="18" customHeight="1">
      <c r="A23" s="229" t="s">
        <v>327</v>
      </c>
      <c r="B23" s="136" t="s">
        <v>176</v>
      </c>
      <c r="D23" s="136"/>
      <c r="E23" s="136"/>
      <c r="F23" s="136"/>
      <c r="G23" s="137"/>
    </row>
    <row r="24" spans="1:7" s="134" customFormat="1" ht="18" customHeight="1">
      <c r="A24" s="229" t="s">
        <v>152</v>
      </c>
      <c r="B24" s="136" t="s">
        <v>46</v>
      </c>
      <c r="D24" s="136"/>
      <c r="E24" s="136"/>
      <c r="F24" s="136"/>
      <c r="G24" s="137"/>
    </row>
    <row r="25" spans="1:7" s="134" customFormat="1" ht="18" customHeight="1">
      <c r="A25" s="229" t="s">
        <v>153</v>
      </c>
      <c r="B25" s="136" t="s">
        <v>139</v>
      </c>
      <c r="D25" s="136"/>
      <c r="E25" s="136"/>
      <c r="F25" s="136"/>
      <c r="G25" s="137"/>
    </row>
    <row r="26" spans="1:7" s="134" customFormat="1" ht="18" customHeight="1">
      <c r="A26" s="229" t="s">
        <v>154</v>
      </c>
      <c r="B26" s="136" t="s">
        <v>141</v>
      </c>
      <c r="D26" s="136"/>
      <c r="E26" s="136"/>
      <c r="F26" s="136"/>
      <c r="G26" s="137"/>
    </row>
    <row r="27" spans="1:7" s="134" customFormat="1" ht="18" customHeight="1">
      <c r="A27" s="229" t="s">
        <v>155</v>
      </c>
      <c r="B27" s="136"/>
      <c r="D27" s="136"/>
      <c r="E27" s="136"/>
      <c r="F27" s="136"/>
      <c r="G27" s="137"/>
    </row>
    <row r="28" spans="1:7" s="140" customFormat="1" ht="12.75">
      <c r="A28" s="142"/>
      <c r="B28" s="139"/>
      <c r="C28" s="139"/>
      <c r="D28" s="139"/>
      <c r="E28" s="139"/>
      <c r="F28" s="139"/>
      <c r="G28" s="139"/>
    </row>
    <row r="29" spans="1:7" s="140" customFormat="1" ht="12.75">
      <c r="A29" s="138"/>
      <c r="B29" s="139"/>
      <c r="C29" s="139"/>
      <c r="D29" s="139"/>
      <c r="E29" s="139"/>
      <c r="F29" s="139"/>
      <c r="G29" s="139"/>
    </row>
    <row r="30" spans="1:7" s="140" customFormat="1" ht="12.75">
      <c r="A30" s="143"/>
      <c r="B30" s="144"/>
      <c r="D30" s="141"/>
      <c r="E30" s="141"/>
      <c r="F30" s="141"/>
      <c r="G30" s="141"/>
    </row>
    <row r="31" spans="1:7" s="140" customFormat="1" ht="12.75">
      <c r="A31" s="143"/>
      <c r="B31" s="144"/>
      <c r="C31" s="145"/>
      <c r="D31" s="145"/>
      <c r="E31" s="145"/>
      <c r="F31" s="145"/>
      <c r="G31" s="145"/>
    </row>
    <row r="32" spans="1:7" s="140" customFormat="1" ht="12.75">
      <c r="A32" s="143"/>
      <c r="B32" s="144"/>
      <c r="C32" s="144"/>
      <c r="D32" s="144"/>
      <c r="E32" s="144"/>
      <c r="F32" s="144"/>
      <c r="G32" s="144"/>
    </row>
    <row r="33" spans="1:7" s="140" customFormat="1" ht="12.75">
      <c r="A33" s="143"/>
      <c r="B33" s="139"/>
      <c r="C33" s="139"/>
      <c r="D33" s="139"/>
      <c r="E33" s="139"/>
      <c r="F33" s="139"/>
      <c r="G33" s="139"/>
    </row>
    <row r="34" spans="1:7" s="140" customFormat="1" ht="12.75">
      <c r="A34" s="143"/>
      <c r="B34" s="144"/>
      <c r="D34" s="141"/>
      <c r="E34" s="141"/>
      <c r="F34" s="141"/>
      <c r="G34" s="141"/>
    </row>
    <row r="35" spans="1:7" s="140" customFormat="1" ht="12.75">
      <c r="A35" s="143"/>
      <c r="B35" s="144"/>
      <c r="C35" s="145"/>
      <c r="D35" s="145"/>
      <c r="E35" s="145"/>
      <c r="F35" s="145"/>
      <c r="G35" s="145"/>
    </row>
    <row r="36" spans="1:7" s="140" customFormat="1" ht="12.75">
      <c r="A36" s="143"/>
      <c r="B36" s="144"/>
      <c r="C36" s="144"/>
      <c r="D36" s="144"/>
      <c r="E36" s="144"/>
      <c r="F36" s="144"/>
      <c r="G36" s="144"/>
    </row>
    <row r="37" spans="1:7" s="140" customFormat="1" ht="12.75">
      <c r="A37" s="146"/>
      <c r="B37" s="139"/>
      <c r="C37" s="139"/>
      <c r="D37" s="139"/>
      <c r="E37" s="139"/>
      <c r="F37" s="139"/>
      <c r="G37" s="139"/>
    </row>
    <row r="38" spans="1:7" s="140" customFormat="1" ht="12.75">
      <c r="A38" s="146"/>
      <c r="B38" s="147"/>
      <c r="D38" s="148"/>
      <c r="E38" s="148"/>
      <c r="F38" s="148"/>
      <c r="G38" s="148"/>
    </row>
    <row r="39" spans="1:7" ht="12">
      <c r="A39" s="149"/>
      <c r="B39" s="150"/>
      <c r="C39" s="151"/>
      <c r="D39" s="151"/>
      <c r="E39" s="151"/>
      <c r="F39" s="151"/>
      <c r="G39" s="151"/>
    </row>
    <row r="40" spans="1:7" ht="12">
      <c r="A40" s="128"/>
      <c r="B40" s="152"/>
      <c r="C40" s="128"/>
      <c r="D40" s="128"/>
      <c r="E40" s="128"/>
      <c r="F40" s="128"/>
      <c r="G40" s="128"/>
    </row>
    <row r="41" spans="1:7" ht="12">
      <c r="A41" s="128"/>
      <c r="B41" s="128"/>
      <c r="C41" s="128"/>
      <c r="D41" s="128"/>
      <c r="E41" s="128"/>
      <c r="F41" s="128"/>
      <c r="G41" s="128"/>
    </row>
    <row r="42" spans="1:7" ht="12">
      <c r="A42" s="128"/>
      <c r="C42" s="129"/>
      <c r="D42" s="129"/>
      <c r="E42" s="128"/>
      <c r="F42" s="128"/>
      <c r="G42" s="128"/>
    </row>
    <row r="43" spans="1:7" ht="12">
      <c r="A43" s="128"/>
      <c r="B43" s="128"/>
      <c r="C43" s="128"/>
      <c r="D43" s="128"/>
      <c r="E43" s="153"/>
      <c r="F43" s="128"/>
      <c r="G43" s="128"/>
    </row>
    <row r="44" spans="1:7" ht="12">
      <c r="A44" s="128"/>
      <c r="B44" s="154"/>
      <c r="C44" s="129"/>
      <c r="D44" s="129"/>
      <c r="E44" s="128"/>
      <c r="F44" s="128"/>
      <c r="G44" s="128"/>
    </row>
    <row r="45" spans="1:7" ht="12">
      <c r="A45" s="128"/>
      <c r="B45" s="155"/>
      <c r="C45" s="128"/>
      <c r="D45" s="128"/>
      <c r="E45" s="128"/>
      <c r="F45" s="128"/>
      <c r="G45" s="128"/>
    </row>
    <row r="46" spans="1:7" ht="12">
      <c r="A46" s="128"/>
      <c r="B46" s="128"/>
      <c r="C46" s="128"/>
      <c r="D46" s="128"/>
      <c r="E46" s="128"/>
      <c r="F46" s="128"/>
      <c r="G46" s="128"/>
    </row>
    <row r="47" spans="1:7" ht="16.5" customHeight="1">
      <c r="A47" s="128"/>
      <c r="B47" s="128"/>
      <c r="C47" s="128"/>
      <c r="D47" s="128"/>
      <c r="E47" s="128"/>
      <c r="F47" s="128"/>
      <c r="G47" s="128"/>
    </row>
  </sheetData>
  <mergeCells count="1">
    <mergeCell ref="A7:G7"/>
  </mergeCells>
  <hyperlinks>
    <hyperlink ref="A13" location="ALO_SvB!A1" display="ALO_SvB"/>
    <hyperlink ref="A14" location="'Karte_ALO_Polen'!A1" display="'Karte_ALO_Polen'!A1"/>
    <hyperlink ref="A15" location="'Karte_ALO_Tschechen'!A1" display="'Karte_ALO_Tschechen'!A1"/>
    <hyperlink ref="A18" location="'Pendler'!A1" display="'Pendler'!A1"/>
    <hyperlink ref="A19" location="'Karte_Pendler_Polen'!A1" display="'Karte_Pendler_Polen'!A1"/>
    <hyperlink ref="A20" location="'Karte_Pendler_Tschechen'!A1" display="'Karte_Pendler_Tschechen'!A1"/>
    <hyperlink ref="A16" location="'Karte_SvB_Polen'!A1" display="'Karte_SvB_Polen'!A1"/>
    <hyperlink ref="A17" location="'Karte_SvB_Tschechen'!A1" display="'Karte_SvB_Tschechen'!A1"/>
    <hyperlink ref="A21" location="'Hinweise Alo Asu'!A1" display="'Hinweise Alo Asu'!A1"/>
    <hyperlink ref="A22" location="'Meth_Hinw_Anforderungsniveau'!A1" display="'Meth_Hinw_Anforderungsniveau'!A1"/>
    <hyperlink ref="A24" location="'Hinweise Berufe'!A1" display="'Hinweise Berufe'!A1"/>
    <hyperlink ref="A25" location="'Hinweise SVB GB'!A1" display="'Hinweise SVB GB'!A1"/>
    <hyperlink ref="A26" location="'Hinweise_Pendler'!A1" display="'Hinweise_Pendler'!A1"/>
    <hyperlink ref="A27" location="'Statistik-Infoseite'!A1" display="'Statistik-Infoseite'!A1"/>
    <hyperlink ref="A23" location="Übersicht_Berufssektoren!A1" display="Übersicht_Berufssektoren"/>
  </hyperlinks>
  <printOptions horizontalCentered="1"/>
  <pageMargins left="0.70866141732283472" right="0.39370078740157483" top="0.39370078740157483" bottom="0.39370078740157483" header="0.39370078740157483" footer="0.39370078740157483"/>
  <pageSetup paperSize="9" scale="8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3" tint="-0.249977111117893"/>
    <pageSetUpPr autoPageBreaks="0"/>
  </sheetPr>
  <dimension ref="A1:W31"/>
  <sheetViews>
    <sheetView showGridLines="0" zoomScaleNormal="100" workbookViewId="0"/>
  </sheetViews>
  <sheetFormatPr baseColWidth="10" defaultRowHeight="11.25"/>
  <cols>
    <col min="1" max="1" width="47" style="1" customWidth="1"/>
    <col min="2" max="3" width="6.625" style="1" customWidth="1"/>
    <col min="4" max="4" width="5.625" style="1" customWidth="1"/>
    <col min="5" max="5" width="6.625" style="1" customWidth="1"/>
    <col min="6" max="8" width="5.625" style="1" customWidth="1"/>
    <col min="9" max="9" width="6.625" style="1" customWidth="1"/>
    <col min="10" max="12" width="5.625" style="1" customWidth="1"/>
    <col min="13" max="13" width="7.875" style="1" customWidth="1"/>
    <col min="14" max="15" width="5.625" style="1" customWidth="1"/>
    <col min="16" max="16" width="6.625" style="1" customWidth="1"/>
    <col min="17" max="19" width="5.625" style="1" customWidth="1"/>
    <col min="20" max="20" width="6.625" style="1" customWidth="1"/>
    <col min="21" max="23" width="5.625" style="1" customWidth="1"/>
    <col min="24" max="16384" width="11" style="1"/>
  </cols>
  <sheetData>
    <row r="1" spans="1:23" ht="33.75" customHeight="1">
      <c r="A1" s="7"/>
      <c r="B1" s="7"/>
      <c r="C1" s="7"/>
      <c r="D1" s="7"/>
      <c r="E1" s="7"/>
      <c r="F1" s="7"/>
      <c r="G1" s="7"/>
      <c r="H1" s="7"/>
      <c r="I1" s="7"/>
      <c r="J1" s="7"/>
      <c r="K1" s="7"/>
      <c r="L1" s="7"/>
      <c r="M1" s="7"/>
      <c r="N1" s="7"/>
      <c r="O1" s="7"/>
      <c r="P1" s="7"/>
      <c r="Q1" s="7"/>
      <c r="R1" s="7"/>
      <c r="S1" s="7"/>
      <c r="T1" s="7"/>
      <c r="U1" s="7"/>
      <c r="V1" s="7"/>
      <c r="W1" s="8" t="s">
        <v>304</v>
      </c>
    </row>
    <row r="2" spans="1:23" ht="11.25" customHeight="1"/>
    <row r="3" spans="1:23" ht="26.25" customHeight="1">
      <c r="A3" s="408" t="s">
        <v>330</v>
      </c>
      <c r="B3" s="408"/>
      <c r="C3" s="408"/>
      <c r="D3" s="408"/>
      <c r="E3" s="408"/>
      <c r="F3" s="408"/>
      <c r="G3" s="408"/>
      <c r="H3" s="408"/>
      <c r="I3" s="408"/>
      <c r="J3" s="408"/>
      <c r="K3" s="408"/>
      <c r="L3" s="408"/>
      <c r="M3" s="408"/>
      <c r="N3" s="408"/>
      <c r="O3" s="408"/>
      <c r="P3" s="408"/>
      <c r="Q3" s="408"/>
      <c r="R3" s="408"/>
      <c r="S3" s="408"/>
      <c r="T3" s="408"/>
      <c r="U3" s="408"/>
      <c r="V3" s="408"/>
      <c r="W3" s="408"/>
    </row>
    <row r="4" spans="1:23" ht="18.75" customHeight="1">
      <c r="A4" s="10" t="str">
        <f>STRG!$G$1</f>
        <v>Deutschland</v>
      </c>
    </row>
    <row r="5" spans="1:23" ht="11.25" customHeight="1">
      <c r="A5" s="9" t="str">
        <f>Roh_Alo!$D$16&amp;" bzw.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f>
        <v>September 2018 bzw. Stichtag: 31.03.2018</v>
      </c>
      <c r="D5" s="83"/>
    </row>
    <row r="6" spans="1:23" ht="11.25" customHeight="1">
      <c r="A6" s="9"/>
      <c r="D6" s="83"/>
    </row>
    <row r="7" spans="1:23" ht="19.5" customHeight="1">
      <c r="A7" s="405" t="s">
        <v>95</v>
      </c>
      <c r="B7" s="419" t="str">
        <f>"Arbeitslose (Berichtsmonat "&amp;Roh_Alo!$D$16&amp;")"</f>
        <v>Arbeitslose (Berichtsmonat September 2018)</v>
      </c>
      <c r="C7" s="419"/>
      <c r="D7" s="419"/>
      <c r="E7" s="419"/>
      <c r="F7" s="419"/>
      <c r="G7" s="419"/>
      <c r="H7" s="419"/>
      <c r="I7" s="419"/>
      <c r="J7" s="419"/>
      <c r="K7" s="419"/>
      <c r="L7" s="420"/>
      <c r="M7" s="421" t="str">
        <f>"Sozialversicherungspflichtig Beschäftigte ("&amp;IF(MID(Roh_SvB_Berufssektor!$D$6,1,(LEN(Roh_SvB_Berufssektor!$D$6)-5))="März","Stichtag: "&amp;"31.03."&amp;RIGHT(Roh_SvB_Berufssektor!$D$6,4),IF(MID(Roh_SvB_Berufssektor!$D$6,1,(LEN(Roh_SvB_Berufssektor!$D$6)-5))="Juni","Stichtag: "&amp;"30.06."&amp;RIGHT(Roh_SvB_Berufssektor!$D$6,4),IF(MID(Roh_SvB_Berufssektor!$D$6,1,(LEN(Roh_SvB_Berufssektor!$D$6)-5))="September","Stichtag: "&amp;"30.09."&amp;RIGHT(Roh_SvB_Berufssektor!$D$6,4),IF(MID(Roh_SvB_Berufssektor!$D$6,1,(LEN(Roh_SvB_Berufssektor!$D$6)-5))="Dezember","Stichtag: "&amp;"31.12."&amp;RIGHT(Roh_SvB_Berufssektor!$D$6,4)))))&amp;")"</f>
        <v>Sozialversicherungspflichtig Beschäftigte (Stichtag: 31.03.2018)</v>
      </c>
      <c r="N7" s="419"/>
      <c r="O7" s="419"/>
      <c r="P7" s="419"/>
      <c r="Q7" s="419"/>
      <c r="R7" s="419"/>
      <c r="S7" s="419"/>
      <c r="T7" s="419"/>
      <c r="U7" s="419"/>
      <c r="V7" s="419"/>
      <c r="W7" s="420"/>
    </row>
    <row r="8" spans="1:23" ht="14.25" customHeight="1">
      <c r="A8" s="406"/>
      <c r="B8" s="411" t="s">
        <v>3</v>
      </c>
      <c r="C8" s="411"/>
      <c r="D8" s="412"/>
      <c r="E8" s="417" t="s">
        <v>292</v>
      </c>
      <c r="F8" s="417"/>
      <c r="G8" s="417"/>
      <c r="H8" s="417"/>
      <c r="I8" s="413"/>
      <c r="J8" s="413"/>
      <c r="K8" s="413"/>
      <c r="L8" s="414"/>
      <c r="M8" s="422" t="s">
        <v>3</v>
      </c>
      <c r="N8" s="417"/>
      <c r="O8" s="423"/>
      <c r="P8" s="424" t="s">
        <v>292</v>
      </c>
      <c r="Q8" s="413"/>
      <c r="R8" s="413"/>
      <c r="S8" s="413"/>
      <c r="T8" s="413"/>
      <c r="U8" s="413"/>
      <c r="V8" s="413"/>
      <c r="W8" s="414"/>
    </row>
    <row r="9" spans="1:23" ht="14.25" customHeight="1">
      <c r="A9" s="406"/>
      <c r="B9" s="413"/>
      <c r="C9" s="413"/>
      <c r="D9" s="414"/>
      <c r="E9" s="418" t="s">
        <v>0</v>
      </c>
      <c r="F9" s="418"/>
      <c r="G9" s="418"/>
      <c r="H9" s="410"/>
      <c r="I9" s="418" t="s">
        <v>303</v>
      </c>
      <c r="J9" s="418"/>
      <c r="K9" s="418"/>
      <c r="L9" s="410"/>
      <c r="M9" s="424"/>
      <c r="N9" s="413"/>
      <c r="O9" s="414"/>
      <c r="P9" s="409" t="s">
        <v>0</v>
      </c>
      <c r="Q9" s="418"/>
      <c r="R9" s="418"/>
      <c r="S9" s="410"/>
      <c r="T9" s="418" t="s">
        <v>303</v>
      </c>
      <c r="U9" s="418"/>
      <c r="V9" s="418"/>
      <c r="W9" s="410"/>
    </row>
    <row r="10" spans="1:23" ht="36" customHeight="1">
      <c r="A10" s="406"/>
      <c r="B10" s="415" t="s">
        <v>96</v>
      </c>
      <c r="C10" s="409" t="s">
        <v>314</v>
      </c>
      <c r="D10" s="410"/>
      <c r="E10" s="415" t="s">
        <v>96</v>
      </c>
      <c r="F10" s="405" t="s">
        <v>316</v>
      </c>
      <c r="G10" s="409" t="s">
        <v>314</v>
      </c>
      <c r="H10" s="410"/>
      <c r="I10" s="415" t="s">
        <v>96</v>
      </c>
      <c r="J10" s="405" t="s">
        <v>349</v>
      </c>
      <c r="K10" s="409" t="s">
        <v>314</v>
      </c>
      <c r="L10" s="410"/>
      <c r="M10" s="425" t="s">
        <v>96</v>
      </c>
      <c r="N10" s="409" t="s">
        <v>97</v>
      </c>
      <c r="O10" s="410"/>
      <c r="P10" s="425" t="s">
        <v>96</v>
      </c>
      <c r="Q10" s="405" t="s">
        <v>350</v>
      </c>
      <c r="R10" s="409" t="s">
        <v>97</v>
      </c>
      <c r="S10" s="410"/>
      <c r="T10" s="425" t="s">
        <v>96</v>
      </c>
      <c r="U10" s="405" t="s">
        <v>317</v>
      </c>
      <c r="V10" s="409" t="s">
        <v>97</v>
      </c>
      <c r="W10" s="410"/>
    </row>
    <row r="11" spans="1:23" ht="18.75" customHeight="1">
      <c r="A11" s="406"/>
      <c r="B11" s="416"/>
      <c r="C11" s="84" t="s">
        <v>98</v>
      </c>
      <c r="D11" s="84" t="s">
        <v>99</v>
      </c>
      <c r="E11" s="416"/>
      <c r="F11" s="407"/>
      <c r="G11" s="84" t="s">
        <v>98</v>
      </c>
      <c r="H11" s="84" t="s">
        <v>99</v>
      </c>
      <c r="I11" s="416"/>
      <c r="J11" s="407"/>
      <c r="K11" s="84" t="s">
        <v>98</v>
      </c>
      <c r="L11" s="84" t="s">
        <v>99</v>
      </c>
      <c r="M11" s="426"/>
      <c r="N11" s="84" t="s">
        <v>98</v>
      </c>
      <c r="O11" s="84" t="s">
        <v>99</v>
      </c>
      <c r="P11" s="426"/>
      <c r="Q11" s="407"/>
      <c r="R11" s="84" t="s">
        <v>98</v>
      </c>
      <c r="S11" s="84" t="s">
        <v>99</v>
      </c>
      <c r="T11" s="426"/>
      <c r="U11" s="407"/>
      <c r="V11" s="84" t="s">
        <v>98</v>
      </c>
      <c r="W11" s="84" t="s">
        <v>99</v>
      </c>
    </row>
    <row r="12" spans="1:23" s="2" customFormat="1" ht="11.25" customHeight="1">
      <c r="A12" s="407"/>
      <c r="B12" s="6">
        <v>1</v>
      </c>
      <c r="C12" s="5">
        <v>2</v>
      </c>
      <c r="D12" s="4">
        <v>3</v>
      </c>
      <c r="E12" s="6">
        <v>4</v>
      </c>
      <c r="F12" s="5">
        <v>5</v>
      </c>
      <c r="G12" s="4">
        <v>6</v>
      </c>
      <c r="H12" s="6">
        <v>7</v>
      </c>
      <c r="I12" s="6">
        <v>8</v>
      </c>
      <c r="J12" s="5">
        <v>9</v>
      </c>
      <c r="K12" s="4">
        <v>10</v>
      </c>
      <c r="L12" s="6">
        <v>11</v>
      </c>
      <c r="M12" s="4">
        <v>12</v>
      </c>
      <c r="N12" s="5">
        <v>13</v>
      </c>
      <c r="O12" s="4">
        <v>14</v>
      </c>
      <c r="P12" s="4">
        <v>15</v>
      </c>
      <c r="Q12" s="5">
        <v>16</v>
      </c>
      <c r="R12" s="4">
        <v>17</v>
      </c>
      <c r="S12" s="6">
        <v>18</v>
      </c>
      <c r="T12" s="6">
        <v>19</v>
      </c>
      <c r="U12" s="5">
        <v>20</v>
      </c>
      <c r="V12" s="4">
        <v>21</v>
      </c>
      <c r="W12" s="6">
        <v>22</v>
      </c>
    </row>
    <row r="13" spans="1:23" ht="15" customHeight="1">
      <c r="A13" s="236" t="s">
        <v>3</v>
      </c>
      <c r="B13" s="253">
        <f>INDEX(Alo_WB,MATCH(STRG!$G$1,Alo_Region,0)+MATCH(ALO_SvB!$A13,Alo_Merkmal,0)-1,MATCH(ALO_SvB!$B$8,Alo_Staat,0)+MATCH(STRG!$L$1,Alo_BM,0)-1)</f>
        <v>2256473</v>
      </c>
      <c r="C13" s="242">
        <f>IF(ISERROR(INDEX(Alo_WB,MATCH(STRG!$G$1,Alo_Region,0)+MATCH(ALO_SvB!A13,Alo_Merkmal,0)-1,MATCH(ALO_SvB!$B$8,Alo_Staat,0)+MATCH(STRG!$L$1,Alo_BM,0)-1)-INDEX(Alo_WB,MATCH(STRG!$G$1,Alo_Region,0)+MATCH(ALO_SvB!A13,Alo_Merkmal,0)-1,MATCH(ALO_SvB!$B$8,Alo_Staat,0)+MATCH(STRG!$L$1,Alo_BM,0))),"X",INDEX(Alo_WB,MATCH(STRG!$G$1,Alo_Region,0)+MATCH(ALO_SvB!A13,Alo_Merkmal,0)-1,MATCH(ALO_SvB!$B$8,Alo_Staat,0)+MATCH(STRG!$L$1,Alo_BM,0)-1)-INDEX(Alo_WB,MATCH(STRG!$G$1,Alo_Region,0)+MATCH(ALO_SvB!A13,Alo_Merkmal,0)-1,MATCH(ALO_SvB!$B$8,Alo_Staat,0)+MATCH(STRG!$L$1,Alo_BM,0)))</f>
        <v>-192437</v>
      </c>
      <c r="D13" s="251">
        <f>IF(ISERROR(C13/INDEX(Alo_WB,MATCH(STRG!$G$1,Alo_Region,0)+MATCH(ALO_SvB!A13,Alo_Merkmal,0)-1,MATCH(ALO_SvB!$B$8,Alo_Staat,0)+MATCH(STRG!$L$1,Alo_BM,0))*100),"X",C13/INDEX(Alo_WB,MATCH(STRG!$G$1,Alo_Region,0)+MATCH(ALO_SvB!A13,Alo_Merkmal,0)-1,MATCH(ALO_SvB!$B$8,Alo_Staat,0)+MATCH(STRG!$L$1,Alo_BM,0))*100)</f>
        <v>-7.8580674667505139</v>
      </c>
      <c r="E13" s="243">
        <f>INDEX(Alo_WB,MATCH(STRG!$G$1,Alo_Region,0)+MATCH(ALO_SvB!$A13,Alo_Merkmal,0)-1,MATCH(ALO_SvB!$E$9,Alo_Staat,0)+MATCH(STRG!$L$1,Alo_BM,0)-1)</f>
        <v>30689</v>
      </c>
      <c r="F13" s="244">
        <f>IF(ISERROR(E13/B13*100),"X",E13/B13*100)</f>
        <v>1.3600428633535611</v>
      </c>
      <c r="G13" s="243">
        <f>IF(ISERROR(INDEX(Alo_WB,MATCH(STRG!$G$1,Alo_Region,0)+MATCH(ALO_SvB!A13,Alo_Merkmal,0)-1,MATCH(ALO_SvB!$E$9,Alo_Staat,0)+MATCH(STRG!$L$1,Alo_BM,0)-1)-INDEX(Alo_WB,MATCH(STRG!$G$1,Alo_Region,0)+MATCH(ALO_SvB!A13,Alo_Merkmal,0)-1,MATCH(ALO_SvB!$E$9,Alo_Staat,0)+MATCH(STRG!$L$1,Alo_BM,0))),"X",INDEX(Alo_WB,MATCH(STRG!$G$1,Alo_Region,0)+MATCH(ALO_SvB!A13,Alo_Merkmal,0)-1,MATCH(ALO_SvB!$E$9,Alo_Staat,0)+MATCH(STRG!$L$1,Alo_BM,0)-1)-INDEX(Alo_WB,MATCH(STRG!$G$1,Alo_Region,0)+MATCH(ALO_SvB!A13,Alo_Merkmal,0)-1,MATCH(ALO_SvB!$E$9,Alo_Staat,0)+MATCH(STRG!$L$1,Alo_BM,0)))</f>
        <v>-3060</v>
      </c>
      <c r="H13" s="273">
        <f>IF(ISERROR(G13/INDEX(Alo_WB,MATCH(STRG!$G$1,Alo_Region,0)+MATCH(ALO_SvB!A13,Alo_Merkmal,0)-1,MATCH(ALO_SvB!$E$9,Alo_Staat,0)+MATCH(STRG!$L$1,Alo_BM,0))*100),"X",G13/INDEX(Alo_WB,MATCH(STRG!$G$1,Alo_Region,0)+MATCH(ALO_SvB!A13,Alo_Merkmal,0)-1,MATCH(ALO_SvB!$E$9,Alo_Staat,0)+MATCH(STRG!$L$1,Alo_BM,0))*100)</f>
        <v>-9.0669353166019739</v>
      </c>
      <c r="I13" s="243">
        <f>INDEX(Alo_WB,MATCH(STRG!$G$1,Alo_Region,0)+MATCH(ALO_SvB!$A13,Alo_Merkmal,0)-1,MATCH(ALO_SvB!$I$9,Alo_Staat,0)+MATCH(STRG!$L$1,Alo_BM,0)-1)</f>
        <v>2301</v>
      </c>
      <c r="J13" s="244">
        <f>IF(ISERROR(I13/B13*100),"X",I13/B13*100)</f>
        <v>0.10197330081060131</v>
      </c>
      <c r="K13" s="243">
        <f>IF(ISERROR(INDEX(Alo_WB,MATCH(STRG!$G$1,Alo_Region,0)+MATCH(ALO_SvB!A13,Alo_Merkmal,0)-1,MATCH(ALO_SvB!$I$9,Alo_Staat,0)+MATCH(STRG!$L$1,Alo_BM,0)-1)-INDEX(Alo_WB,MATCH(STRG!$G$1,Alo_Region,0)+MATCH(ALO_SvB!A13,Alo_Merkmal,0)-1,MATCH(ALO_SvB!$I$9,Alo_Staat,0)+MATCH(STRG!$L$1,Alo_BM,0))),"X",INDEX(Alo_WB,MATCH(STRG!$G$1,Alo_Region,0)+MATCH(ALO_SvB!A13,Alo_Merkmal,0)-1,MATCH(ALO_SvB!$I$9,Alo_Staat,0)+MATCH(STRG!$L$1,Alo_BM,0)-1)-INDEX(Alo_WB,MATCH(STRG!$G$1,Alo_Region,0)+MATCH(ALO_SvB!A13,Alo_Merkmal,0)-1,MATCH(ALO_SvB!$I$9,Alo_Staat,0)+MATCH(STRG!$L$1,Alo_BM,0)))</f>
        <v>-67</v>
      </c>
      <c r="L13" s="273">
        <f>IF(ISERROR(K13/INDEX(Alo_WB,MATCH(STRG!$G$1,Alo_Region,0)+MATCH(ALO_SvB!A13,Alo_Merkmal,0)-1,MATCH(ALO_SvB!$I$9,Alo_Staat,0)+MATCH(STRG!$L$1,Alo_BM,0))*100),"X",K13/INDEX(Alo_WB,MATCH(STRG!$G$1,Alo_Region,0)+MATCH(ALO_SvB!A13,Alo_Merkmal,0)-1,MATCH(ALO_SvB!$I$9,Alo_Staat,0)+MATCH(STRG!$L$1,Alo_BM,0))*100)</f>
        <v>-2.8293918918918917</v>
      </c>
      <c r="M13" s="253">
        <f>INDEX(SvB_B_WB,MATCH(STRG!$I$1,SvB_B_Region,0)+MATCH("Gesamt",SvB_B_Sektor,0)-1,MATCH("Gesamt",SvB_B_Staat,0)+MATCH(ALO_SvB!M10,SvB_B_BM,0)-1)</f>
        <v>32660492</v>
      </c>
      <c r="N13" s="242">
        <f>INDEX(SvB_B_WB,MATCH(STRG!$I$1,SvB_B_Region,0)+MATCH("Gesamt",SvB_B_Sektor,0)-1,MATCH("Gesamt",SvB_B_Staat,0)+MATCH("Abw. abs. VJM",SvB_B_BM,0)-1)</f>
        <v>730269</v>
      </c>
      <c r="O13" s="251">
        <f>INDEX(SvB_B_WB,MATCH(STRG!$I$1,SvB_B_Region,0)+MATCH("Gesamt",SvB_B_Sektor,0)-1,MATCH("Gesamt",SvB_B_Staat,0)+MATCH("Abw. rel. VJM",SvB_B_BM,0)-1)</f>
        <v>2.2870776692999999</v>
      </c>
      <c r="P13" s="280">
        <f>INDEX(SvB_B_WB,MATCH(STRG!$I$1,SvB_B_Region,0)+MATCH("Gesamt",SvB_B_Sektor,0)-1,MATCH("152 Polen",SvB_B_Staat,0)+MATCH(ALO_SvB!P10,SvB_B_BM,0)-1)</f>
        <v>399455</v>
      </c>
      <c r="Q13" s="244">
        <f>IF(ISERROR(P13/M13*100),"X",P13/M13*100)</f>
        <v>1.2230526104750656</v>
      </c>
      <c r="R13" s="243">
        <f>INDEX(SvB_B_WB,MATCH(STRG!$I$1,SvB_B_Region,0)+MATCH("Gesamt",SvB_B_Sektor,0)-1,MATCH("152 Polen",SvB_B_Staat,0)+MATCH("Abw. abs. VJM",SvB_B_BM,0)-1)</f>
        <v>33099</v>
      </c>
      <c r="S13" s="273">
        <f>INDEX(SvB_B_WB,MATCH(STRG!$I$1,SvB_B_Region,0)+MATCH("Gesamt",SvB_B_Sektor,0)-1,MATCH("152 Polen",SvB_B_Staat,0)+MATCH("Abw. rel. VJM",SvB_B_BM,0)-1)</f>
        <v>9.0346548165999998</v>
      </c>
      <c r="T13" s="280">
        <f>INDEX(SvB_B_WB,MATCH(STRG!$I$1,SvB_B_Region,0)+MATCH("Gesamt",SvB_B_Sektor,0)-1,MATCH("164 Tschechien",SvB_B_Staat,0)+MATCH(ALO_SvB!T10,SvB_B_BM,0)-1)</f>
        <v>53704</v>
      </c>
      <c r="U13" s="244">
        <f>IF(ISERROR(T13/M13*100),"X",T13/M13*100)</f>
        <v>0.1644310808300132</v>
      </c>
      <c r="V13" s="243">
        <f>INDEX(SvB_B_WB,MATCH(STRG!$I$1,SvB_B_Region,0)+MATCH("Gesamt",SvB_B_Sektor,0)-1,MATCH("164 Tschechien",SvB_B_Staat,0)+MATCH("Abw. abs. VJM",SvB_B_BM,0)-1)</f>
        <v>6792</v>
      </c>
      <c r="W13" s="273">
        <f>INDEX(SvB_B_WB,MATCH(STRG!$I$1,SvB_B_Region,0)+MATCH("Gesamt",SvB_B_Sektor,0)-1,MATCH("164 Tschechien",SvB_B_Staat,0)+MATCH("Abw. rel. VJM",SvB_B_BM,0)-1)</f>
        <v>14.478171896299999</v>
      </c>
    </row>
    <row r="14" spans="1:23" ht="18.75" customHeight="1">
      <c r="A14" s="248" t="s">
        <v>318</v>
      </c>
      <c r="B14" s="254"/>
      <c r="C14" s="245"/>
      <c r="D14" s="252"/>
      <c r="E14" s="3"/>
      <c r="F14" s="246"/>
      <c r="G14" s="3"/>
      <c r="H14" s="274"/>
      <c r="I14" s="3"/>
      <c r="J14" s="246"/>
      <c r="K14" s="3"/>
      <c r="L14" s="274"/>
      <c r="M14" s="254"/>
      <c r="N14" s="245"/>
      <c r="O14" s="252"/>
      <c r="P14" s="281"/>
      <c r="Q14" s="246"/>
      <c r="R14" s="3"/>
      <c r="S14" s="274"/>
      <c r="T14" s="281"/>
      <c r="U14" s="246"/>
      <c r="V14" s="3"/>
      <c r="W14" s="274"/>
    </row>
    <row r="15" spans="1:23" ht="15" customHeight="1">
      <c r="A15" s="249" t="s">
        <v>123</v>
      </c>
      <c r="B15" s="254">
        <f>INDEX(Alo_WB,MATCH(STRG!$G$1,Alo_Region,0)+MATCH(ALO_SvB!$A15,Alo_Merkmal,0)-1,MATCH(ALO_SvB!$B$8,Alo_Staat,0)+MATCH(STRG!$L$1,Alo_BM,0)-1)</f>
        <v>487793</v>
      </c>
      <c r="C15" s="245">
        <f>IF(ISERROR(INDEX(Alo_WB,MATCH(STRG!$G$1,Alo_Region,0)+MATCH(ALO_SvB!A15,Alo_Merkmal,0)-1,MATCH(ALO_SvB!$B$8,Alo_Staat,0)+MATCH(STRG!$L$1,Alo_BM,0)-1)-INDEX(Alo_WB,MATCH(STRG!$G$1,Alo_Region,0)+MATCH(ALO_SvB!A15,Alo_Merkmal,0)-1,MATCH(ALO_SvB!$B$8,Alo_Staat,0)+MATCH(STRG!$L$1,Alo_BM,0))),"X",INDEX(Alo_WB,MATCH(STRG!$G$1,Alo_Region,0)+MATCH(ALO_SvB!A15,Alo_Merkmal,0)-1,MATCH(ALO_SvB!$B$8,Alo_Staat,0)+MATCH(STRG!$L$1,Alo_BM,0)-1)-INDEX(Alo_WB,MATCH(STRG!$G$1,Alo_Region,0)+MATCH(ALO_SvB!A15,Alo_Merkmal,0)-1,MATCH(ALO_SvB!$B$8,Alo_Staat,0)+MATCH(STRG!$L$1,Alo_BM,0)))</f>
        <v>-54684</v>
      </c>
      <c r="D15" s="252">
        <f>IF(ISERROR(C15/INDEX(Alo_WB,MATCH(STRG!$G$1,Alo_Region,0)+MATCH(ALO_SvB!A15,Alo_Merkmal,0)-1,MATCH(ALO_SvB!$B$8,Alo_Staat,0)+MATCH(STRG!$L$1,Alo_BM,0))*100),"X",C15/INDEX(Alo_WB,MATCH(STRG!$G$1,Alo_Region,0)+MATCH(ALO_SvB!A15,Alo_Merkmal,0)-1,MATCH(ALO_SvB!$B$8,Alo_Staat,0)+MATCH(STRG!$L$1,Alo_BM,0))*100)</f>
        <v>-10.080427372957748</v>
      </c>
      <c r="E15" s="3">
        <f>INDEX(Alo_WB,MATCH(STRG!$G$1,Alo_Region,0)+MATCH(ALO_SvB!$A15,Alo_Merkmal,0)-1,MATCH(ALO_SvB!$E$9,Alo_Staat,0)+MATCH(STRG!$L$1,Alo_BM,0)-1)</f>
        <v>7047</v>
      </c>
      <c r="F15" s="246">
        <f t="shared" ref="F15:F26" si="0">IF(ISERROR(E15/B15*100),"X",E15/B15*100)</f>
        <v>1.4446701777188276</v>
      </c>
      <c r="G15" s="3">
        <f>IF(ISERROR(INDEX(Alo_WB,MATCH(STRG!$G$1,Alo_Region,0)+MATCH(ALO_SvB!A15,Alo_Merkmal,0)-1,MATCH(ALO_SvB!$E$9,Alo_Staat,0)+MATCH(STRG!$L$1,Alo_BM,0)-1)-INDEX(Alo_WB,MATCH(STRG!$G$1,Alo_Region,0)+MATCH(ALO_SvB!A15,Alo_Merkmal,0)-1,MATCH(ALO_SvB!$E$9,Alo_Staat,0)+MATCH(STRG!$L$1,Alo_BM,0))),"X",INDEX(Alo_WB,MATCH(STRG!$G$1,Alo_Region,0)+MATCH(ALO_SvB!A15,Alo_Merkmal,0)-1,MATCH(ALO_SvB!$E$9,Alo_Staat,0)+MATCH(STRG!$L$1,Alo_BM,0)-1)-INDEX(Alo_WB,MATCH(STRG!$G$1,Alo_Region,0)+MATCH(ALO_SvB!A15,Alo_Merkmal,0)-1,MATCH(ALO_SvB!$E$9,Alo_Staat,0)+MATCH(STRG!$L$1,Alo_BM,0)))</f>
        <v>-694</v>
      </c>
      <c r="H15" s="274">
        <f>IF(ISERROR(G15/INDEX(Alo_WB,MATCH(STRG!$G$1,Alo_Region,0)+MATCH(ALO_SvB!A15,Alo_Merkmal,0)-1,MATCH(ALO_SvB!$E$9,Alo_Staat,0)+MATCH(STRG!$L$1,Alo_BM,0))*100),"X",G15/INDEX(Alo_WB,MATCH(STRG!$G$1,Alo_Region,0)+MATCH(ALO_SvB!A15,Alo_Merkmal,0)-1,MATCH(ALO_SvB!$E$9,Alo_Staat,0)+MATCH(STRG!$L$1,Alo_BM,0))*100)</f>
        <v>-8.9652499677044304</v>
      </c>
      <c r="I15" s="3">
        <f>INDEX(Alo_WB,MATCH(STRG!$G$1,Alo_Region,0)+MATCH(ALO_SvB!$A15,Alo_Merkmal,0)-1,MATCH(ALO_SvB!$I$9,Alo_Staat,0)+MATCH(STRG!$L$1,Alo_BM,0)-1)</f>
        <v>355</v>
      </c>
      <c r="J15" s="246">
        <f t="shared" ref="J15:J26" si="1">IF(ISERROR(I15/B15*100),"X",I15/B15*100)</f>
        <v>7.2776772114400992E-2</v>
      </c>
      <c r="K15" s="3">
        <f>IF(ISERROR(INDEX(Alo_WB,MATCH(STRG!$G$1,Alo_Region,0)+MATCH(ALO_SvB!A15,Alo_Merkmal,0)-1,MATCH(ALO_SvB!$I$9,Alo_Staat,0)+MATCH(STRG!$L$1,Alo_BM,0)-1)-INDEX(Alo_WB,MATCH(STRG!$G$1,Alo_Region,0)+MATCH(ALO_SvB!A15,Alo_Merkmal,0)-1,MATCH(ALO_SvB!$I$9,Alo_Staat,0)+MATCH(STRG!$L$1,Alo_BM,0))),"X",INDEX(Alo_WB,MATCH(STRG!$G$1,Alo_Region,0)+MATCH(ALO_SvB!A15,Alo_Merkmal,0)-1,MATCH(ALO_SvB!$I$9,Alo_Staat,0)+MATCH(STRG!$L$1,Alo_BM,0)-1)-INDEX(Alo_WB,MATCH(STRG!$G$1,Alo_Region,0)+MATCH(ALO_SvB!A15,Alo_Merkmal,0)-1,MATCH(ALO_SvB!$I$9,Alo_Staat,0)+MATCH(STRG!$L$1,Alo_BM,0)))</f>
        <v>-7</v>
      </c>
      <c r="L15" s="274">
        <f>IF(ISERROR(K15/INDEX(Alo_WB,MATCH(STRG!$G$1,Alo_Region,0)+MATCH(ALO_SvB!A15,Alo_Merkmal,0)-1,MATCH(ALO_SvB!$I$9,Alo_Staat,0)+MATCH(STRG!$L$1,Alo_BM,0))*100),"X",K15/INDEX(Alo_WB,MATCH(STRG!$G$1,Alo_Region,0)+MATCH(ALO_SvB!A15,Alo_Merkmal,0)-1,MATCH(ALO_SvB!$I$9,Alo_Staat,0)+MATCH(STRG!$L$1,Alo_BM,0))*100)</f>
        <v>-1.9337016574585635</v>
      </c>
      <c r="M15" s="254">
        <f>INDEX(SvB_B_WB,MATCH(STRG!$I$1,SvB_B_Region,0)+MATCH($A15,SvB_B_Sektor,0)-1,MATCH("Gesamt",SvB_B_Staat,0)+MATCH(ALO_SvB!$M$10,SvB_B_BM,0)-1)</f>
        <v>8866144</v>
      </c>
      <c r="N15" s="245">
        <f>INDEX(SvB_B_WB,MATCH(STRG!$I$1,SvB_B_Region,0)+MATCH($A15,SvB_B_Sektor,0)-1,MATCH("Gesamt",SvB_B_Staat,0)+MATCH("Abw. abs. VJM",SvB_B_BM,0)-1)</f>
        <v>173241</v>
      </c>
      <c r="O15" s="252">
        <f>INDEX(SvB_B_WB,MATCH(STRG!$I$1,SvB_B_Region,0)+MATCH($A15,SvB_B_Sektor,0)-1,MATCH("Gesamt",SvB_B_Staat,0)+MATCH("Abw. rel. VJM",SvB_B_BM,0)-1)</f>
        <v>1.9929015658</v>
      </c>
      <c r="P15" s="281">
        <f>INDEX(SvB_B_WB,MATCH(STRG!$I$1,SvB_B_Region,0)+MATCH($A15,SvB_B_Sektor,0)-1,MATCH("152 Polen",SvB_B_Staat,0)+MATCH(ALO_SvB!$M$10,SvB_B_BM,0)-1)</f>
        <v>158000</v>
      </c>
      <c r="Q15" s="246">
        <f t="shared" ref="Q15:Q26" si="2">IF(ISERROR(P15/M15*100),"X",P15/M15*100)</f>
        <v>1.7820599349615798</v>
      </c>
      <c r="R15" s="3">
        <f>INDEX(SvB_B_WB,MATCH(STRG!$I$1,SvB_B_Region,0)+MATCH($A15,SvB_B_Sektor,0)-1,MATCH("152 Polen",SvB_B_Staat,0)+MATCH("Abw. abs. VJM",SvB_B_BM,0)-1)</f>
        <v>12251</v>
      </c>
      <c r="S15" s="274">
        <f>INDEX(SvB_B_WB,MATCH(STRG!$I$1,SvB_B_Region,0)+MATCH($A15,SvB_B_Sektor,0)-1,MATCH("152 Polen",SvB_B_Staat,0)+MATCH("Abw. rel. VJM",SvB_B_BM,0)-1)</f>
        <v>8.4055465217999998</v>
      </c>
      <c r="T15" s="281">
        <f>INDEX(SvB_B_WB,MATCH(STRG!$I$1,SvB_B_Region,0)+MATCH($A15,SvB_B_Sektor,0)-1,MATCH("164 Tschechien",SvB_B_Staat,0)+MATCH(ALO_SvB!$M$10,SvB_B_BM,0)-1)</f>
        <v>20608</v>
      </c>
      <c r="U15" s="246">
        <f t="shared" ref="U15:U20" si="3">IF(ISERROR(T15/M15*100),"X",T15/M15*100)</f>
        <v>0.23243475404865968</v>
      </c>
      <c r="V15" s="3">
        <f>INDEX(SvB_B_WB,MATCH(STRG!$I$1,SvB_B_Region,0)+MATCH($A15,SvB_B_Sektor,0)-1,MATCH("164 Tschechien",SvB_B_Staat,0)+MATCH("Abw. abs. VJM",SvB_B_BM,0)-1)</f>
        <v>3377</v>
      </c>
      <c r="W15" s="274">
        <f>INDEX(SvB_B_WB,MATCH(STRG!$I$1,SvB_B_Region,0)+MATCH($A15,SvB_B_Sektor,0)-1,MATCH("164 Tschechien",SvB_B_Staat,0)+MATCH("Abw. rel. VJM",SvB_B_BM,0)-1)</f>
        <v>19.5983982357</v>
      </c>
    </row>
    <row r="16" spans="1:23" ht="15" customHeight="1">
      <c r="A16" s="249" t="s">
        <v>122</v>
      </c>
      <c r="B16" s="254">
        <f>INDEX(Alo_WB,MATCH(STRG!$G$1,Alo_Region,0)+MATCH(ALO_SvB!$A16,Alo_Merkmal,0)-1,MATCH(ALO_SvB!$B$8,Alo_Staat,0)+MATCH(STRG!$L$1,Alo_BM,0)-1)</f>
        <v>464315</v>
      </c>
      <c r="C16" s="245">
        <f>IF(ISERROR(INDEX(Alo_WB,MATCH(STRG!$G$1,Alo_Region,0)+MATCH(ALO_SvB!A16,Alo_Merkmal,0)-1,MATCH(ALO_SvB!$B$8,Alo_Staat,0)+MATCH(STRG!$L$1,Alo_BM,0)-1)-INDEX(Alo_WB,MATCH(STRG!$G$1,Alo_Region,0)+MATCH(ALO_SvB!A16,Alo_Merkmal,0)-1,MATCH(ALO_SvB!$B$8,Alo_Staat,0)+MATCH(STRG!$L$1,Alo_BM,0))),"X",INDEX(Alo_WB,MATCH(STRG!$G$1,Alo_Region,0)+MATCH(ALO_SvB!A16,Alo_Merkmal,0)-1,MATCH(ALO_SvB!$B$8,Alo_Staat,0)+MATCH(STRG!$L$1,Alo_BM,0)-1)-INDEX(Alo_WB,MATCH(STRG!$G$1,Alo_Region,0)+MATCH(ALO_SvB!A16,Alo_Merkmal,0)-1,MATCH(ALO_SvB!$B$8,Alo_Staat,0)+MATCH(STRG!$L$1,Alo_BM,0)))</f>
        <v>-31403</v>
      </c>
      <c r="D16" s="252">
        <f>IF(ISERROR(C16/INDEX(Alo_WB,MATCH(STRG!$G$1,Alo_Region,0)+MATCH(ALO_SvB!A16,Alo_Merkmal,0)-1,MATCH(ALO_SvB!$B$8,Alo_Staat,0)+MATCH(STRG!$L$1,Alo_BM,0))*100),"X",C16/INDEX(Alo_WB,MATCH(STRG!$G$1,Alo_Region,0)+MATCH(ALO_SvB!A16,Alo_Merkmal,0)-1,MATCH(ALO_SvB!$B$8,Alo_Staat,0)+MATCH(STRG!$L$1,Alo_BM,0))*100)</f>
        <v>-6.3348516696993054</v>
      </c>
      <c r="E16" s="3">
        <f>INDEX(Alo_WB,MATCH(STRG!$G$1,Alo_Region,0)+MATCH(ALO_SvB!$A16,Alo_Merkmal,0)-1,MATCH(ALO_SvB!$E$9,Alo_Staat,0)+MATCH(STRG!$L$1,Alo_BM,0)-1)</f>
        <v>7265</v>
      </c>
      <c r="F16" s="246">
        <f t="shared" si="0"/>
        <v>1.5646705361661801</v>
      </c>
      <c r="G16" s="3">
        <f>IF(ISERROR(INDEX(Alo_WB,MATCH(STRG!$G$1,Alo_Region,0)+MATCH(ALO_SvB!A16,Alo_Merkmal,0)-1,MATCH(ALO_SvB!$E$9,Alo_Staat,0)+MATCH(STRG!$L$1,Alo_BM,0)-1)-INDEX(Alo_WB,MATCH(STRG!$G$1,Alo_Region,0)+MATCH(ALO_SvB!A16,Alo_Merkmal,0)-1,MATCH(ALO_SvB!$E$9,Alo_Staat,0)+MATCH(STRG!$L$1,Alo_BM,0))),"X",INDEX(Alo_WB,MATCH(STRG!$G$1,Alo_Region,0)+MATCH(ALO_SvB!A16,Alo_Merkmal,0)-1,MATCH(ALO_SvB!$E$9,Alo_Staat,0)+MATCH(STRG!$L$1,Alo_BM,0)-1)-INDEX(Alo_WB,MATCH(STRG!$G$1,Alo_Region,0)+MATCH(ALO_SvB!A16,Alo_Merkmal,0)-1,MATCH(ALO_SvB!$E$9,Alo_Staat,0)+MATCH(STRG!$L$1,Alo_BM,0)))</f>
        <v>-745</v>
      </c>
      <c r="H16" s="274">
        <f>IF(ISERROR(G16/INDEX(Alo_WB,MATCH(STRG!$G$1,Alo_Region,0)+MATCH(ALO_SvB!A16,Alo_Merkmal,0)-1,MATCH(ALO_SvB!$E$9,Alo_Staat,0)+MATCH(STRG!$L$1,Alo_BM,0))*100),"X",G16/INDEX(Alo_WB,MATCH(STRG!$G$1,Alo_Region,0)+MATCH(ALO_SvB!A16,Alo_Merkmal,0)-1,MATCH(ALO_SvB!$E$9,Alo_Staat,0)+MATCH(STRG!$L$1,Alo_BM,0))*100)</f>
        <v>-9.3008739076154807</v>
      </c>
      <c r="I16" s="3">
        <f>INDEX(Alo_WB,MATCH(STRG!$G$1,Alo_Region,0)+MATCH(ALO_SvB!$A16,Alo_Merkmal,0)-1,MATCH(ALO_SvB!$I$9,Alo_Staat,0)+MATCH(STRG!$L$1,Alo_BM,0)-1)</f>
        <v>713</v>
      </c>
      <c r="J16" s="246">
        <f>IF(ISERROR(I16/B16*100),"X",I16/B16*100)</f>
        <v>0.15355954470564165</v>
      </c>
      <c r="K16" s="3">
        <f>IF(ISERROR(INDEX(Alo_WB,MATCH(STRG!$G$1,Alo_Region,0)+MATCH(ALO_SvB!A16,Alo_Merkmal,0)-1,MATCH(ALO_SvB!$I$9,Alo_Staat,0)+MATCH(STRG!$L$1,Alo_BM,0)-1)-INDEX(Alo_WB,MATCH(STRG!$G$1,Alo_Region,0)+MATCH(ALO_SvB!A16,Alo_Merkmal,0)-1,MATCH(ALO_SvB!$I$9,Alo_Staat,0)+MATCH(STRG!$L$1,Alo_BM,0))),"X",INDEX(Alo_WB,MATCH(STRG!$G$1,Alo_Region,0)+MATCH(ALO_SvB!A16,Alo_Merkmal,0)-1,MATCH(ALO_SvB!$I$9,Alo_Staat,0)+MATCH(STRG!$L$1,Alo_BM,0)-1)-INDEX(Alo_WB,MATCH(STRG!$G$1,Alo_Region,0)+MATCH(ALO_SvB!A16,Alo_Merkmal,0)-1,MATCH(ALO_SvB!$I$9,Alo_Staat,0)+MATCH(STRG!$L$1,Alo_BM,0)))</f>
        <v>-25</v>
      </c>
      <c r="L16" s="274">
        <f>IF(ISERROR(K16/INDEX(Alo_WB,MATCH(STRG!$G$1,Alo_Region,0)+MATCH(ALO_SvB!A16,Alo_Merkmal,0)-1,MATCH(ALO_SvB!$I$9,Alo_Staat,0)+MATCH(STRG!$L$1,Alo_BM,0))*100),"X",K16/INDEX(Alo_WB,MATCH(STRG!$G$1,Alo_Region,0)+MATCH(ALO_SvB!A16,Alo_Merkmal,0)-1,MATCH(ALO_SvB!$I$9,Alo_Staat,0)+MATCH(STRG!$L$1,Alo_BM,0))*100)</f>
        <v>-3.3875338753387529</v>
      </c>
      <c r="M16" s="254">
        <f>INDEX(SvB_B_WB,MATCH(STRG!$I$1,SvB_B_Region,0)+MATCH($A16,SvB_B_Sektor,0)-1,MATCH("Gesamt",SvB_B_Staat,0)+MATCH(ALO_SvB!$M$10,SvB_B_BM,0)-1)</f>
        <v>7688880</v>
      </c>
      <c r="N16" s="245">
        <f>INDEX(SvB_B_WB,MATCH(STRG!$I$1,SvB_B_Region,0)+MATCH($A16,SvB_B_Sektor,0)-1,MATCH("Gesamt",SvB_B_Staat,0)+MATCH("Abw. abs. VJM",SvB_B_BM,0)-1)</f>
        <v>215693</v>
      </c>
      <c r="O16" s="252">
        <f>INDEX(SvB_B_WB,MATCH(STRG!$I$1,SvB_B_Region,0)+MATCH($A16,SvB_B_Sektor,0)-1,MATCH("Gesamt",SvB_B_Staat,0)+MATCH("Abw. rel. VJM",SvB_B_BM,0)-1)</f>
        <v>2.8862251139000001</v>
      </c>
      <c r="P16" s="281">
        <f>INDEX(SvB_B_WB,MATCH(STRG!$I$1,SvB_B_Region,0)+MATCH($A16,SvB_B_Sektor,0)-1,MATCH("152 Polen",SvB_B_Staat,0)+MATCH(ALO_SvB!$M$10,SvB_B_BM,0)-1)</f>
        <v>80115</v>
      </c>
      <c r="Q16" s="246">
        <f t="shared" si="2"/>
        <v>1.0419592970627711</v>
      </c>
      <c r="R16" s="3">
        <f>INDEX(SvB_B_WB,MATCH(STRG!$I$1,SvB_B_Region,0)+MATCH($A16,SvB_B_Sektor,0)-1,MATCH("152 Polen",SvB_B_Staat,0)+MATCH("Abw. abs. VJM",SvB_B_BM,0)-1)</f>
        <v>3709</v>
      </c>
      <c r="S16" s="274">
        <f>INDEX(SvB_B_WB,MATCH(STRG!$I$1,SvB_B_Region,0)+MATCH($A16,SvB_B_Sektor,0)-1,MATCH("152 Polen",SvB_B_Staat,0)+MATCH("Abw. rel. VJM",SvB_B_BM,0)-1)</f>
        <v>4.8543308116999997</v>
      </c>
      <c r="T16" s="281">
        <f>INDEX(SvB_B_WB,MATCH(STRG!$I$1,SvB_B_Region,0)+MATCH($A16,SvB_B_Sektor,0)-1,MATCH("164 Tschechien",SvB_B_Staat,0)+MATCH(ALO_SvB!$M$10,SvB_B_BM,0)-1)</f>
        <v>12809</v>
      </c>
      <c r="U16" s="246">
        <f t="shared" si="3"/>
        <v>0.16659123305344861</v>
      </c>
      <c r="V16" s="3">
        <f>INDEX(SvB_B_WB,MATCH(STRG!$I$1,SvB_B_Region,0)+MATCH($A16,SvB_B_Sektor,0)-1,MATCH("164 Tschechien",SvB_B_Staat,0)+MATCH("Abw. abs. VJM",SvB_B_BM,0)-1)</f>
        <v>882</v>
      </c>
      <c r="W16" s="274">
        <f>INDEX(SvB_B_WB,MATCH(STRG!$I$1,SvB_B_Region,0)+MATCH($A16,SvB_B_Sektor,0)-1,MATCH("164 Tschechien",SvB_B_Staat,0)+MATCH("Abw. rel. VJM",SvB_B_BM,0)-1)</f>
        <v>7.3949861657999998</v>
      </c>
    </row>
    <row r="17" spans="1:23" ht="15" customHeight="1">
      <c r="A17" s="249" t="s">
        <v>121</v>
      </c>
      <c r="B17" s="254">
        <f>INDEX(Alo_WB,MATCH(STRG!$G$1,Alo_Region,0)+MATCH(ALO_SvB!$A17,Alo_Merkmal,0)-1,MATCH(ALO_SvB!$B$8,Alo_Staat,0)+MATCH(STRG!$L$1,Alo_BM,0)-1)</f>
        <v>526336</v>
      </c>
      <c r="C17" s="245">
        <f>IF(ISERROR(INDEX(Alo_WB,MATCH(STRG!$G$1,Alo_Region,0)+MATCH(ALO_SvB!A17,Alo_Merkmal,0)-1,MATCH(ALO_SvB!$B$8,Alo_Staat,0)+MATCH(STRG!$L$1,Alo_BM,0)-1)-INDEX(Alo_WB,MATCH(STRG!$G$1,Alo_Region,0)+MATCH(ALO_SvB!A17,Alo_Merkmal,0)-1,MATCH(ALO_SvB!$B$8,Alo_Staat,0)+MATCH(STRG!$L$1,Alo_BM,0))),"X",INDEX(Alo_WB,MATCH(STRG!$G$1,Alo_Region,0)+MATCH(ALO_SvB!A17,Alo_Merkmal,0)-1,MATCH(ALO_SvB!$B$8,Alo_Staat,0)+MATCH(STRG!$L$1,Alo_BM,0)-1)-INDEX(Alo_WB,MATCH(STRG!$G$1,Alo_Region,0)+MATCH(ALO_SvB!A17,Alo_Merkmal,0)-1,MATCH(ALO_SvB!$B$8,Alo_Staat,0)+MATCH(STRG!$L$1,Alo_BM,0)))</f>
        <v>-49164</v>
      </c>
      <c r="D17" s="252">
        <f>IF(ISERROR(C17/INDEX(Alo_WB,MATCH(STRG!$G$1,Alo_Region,0)+MATCH(ALO_SvB!A17,Alo_Merkmal,0)-1,MATCH(ALO_SvB!$B$8,Alo_Staat,0)+MATCH(STRG!$L$1,Alo_BM,0))*100),"X",C17/INDEX(Alo_WB,MATCH(STRG!$G$1,Alo_Region,0)+MATCH(ALO_SvB!A17,Alo_Merkmal,0)-1,MATCH(ALO_SvB!$B$8,Alo_Staat,0)+MATCH(STRG!$L$1,Alo_BM,0))*100)</f>
        <v>-8.5428323197219811</v>
      </c>
      <c r="E17" s="3">
        <f>INDEX(Alo_WB,MATCH(STRG!$G$1,Alo_Region,0)+MATCH(ALO_SvB!$A17,Alo_Merkmal,0)-1,MATCH(ALO_SvB!$E$9,Alo_Staat,0)+MATCH(STRG!$L$1,Alo_BM,0)-1)</f>
        <v>4706</v>
      </c>
      <c r="F17" s="246">
        <f t="shared" si="0"/>
        <v>0.8941056663424124</v>
      </c>
      <c r="G17" s="3">
        <f>IF(ISERROR(INDEX(Alo_WB,MATCH(STRG!$G$1,Alo_Region,0)+MATCH(ALO_SvB!A17,Alo_Merkmal,0)-1,MATCH(ALO_SvB!$E$9,Alo_Staat,0)+MATCH(STRG!$L$1,Alo_BM,0)-1)-INDEX(Alo_WB,MATCH(STRG!$G$1,Alo_Region,0)+MATCH(ALO_SvB!A17,Alo_Merkmal,0)-1,MATCH(ALO_SvB!$E$9,Alo_Staat,0)+MATCH(STRG!$L$1,Alo_BM,0))),"X",INDEX(Alo_WB,MATCH(STRG!$G$1,Alo_Region,0)+MATCH(ALO_SvB!A17,Alo_Merkmal,0)-1,MATCH(ALO_SvB!$E$9,Alo_Staat,0)+MATCH(STRG!$L$1,Alo_BM,0)-1)-INDEX(Alo_WB,MATCH(STRG!$G$1,Alo_Region,0)+MATCH(ALO_SvB!A17,Alo_Merkmal,0)-1,MATCH(ALO_SvB!$E$9,Alo_Staat,0)+MATCH(STRG!$L$1,Alo_BM,0)))</f>
        <v>-487</v>
      </c>
      <c r="H17" s="274">
        <f>IF(ISERROR(G17/INDEX(Alo_WB,MATCH(STRG!$G$1,Alo_Region,0)+MATCH(ALO_SvB!A17,Alo_Merkmal,0)-1,MATCH(ALO_SvB!$E$9,Alo_Staat,0)+MATCH(STRG!$L$1,Alo_BM,0))*100),"X",G17/INDEX(Alo_WB,MATCH(STRG!$G$1,Alo_Region,0)+MATCH(ALO_SvB!A17,Alo_Merkmal,0)-1,MATCH(ALO_SvB!$E$9,Alo_Staat,0)+MATCH(STRG!$L$1,Alo_BM,0))*100)</f>
        <v>-9.3780088580781822</v>
      </c>
      <c r="I17" s="3">
        <f>INDEX(Alo_WB,MATCH(STRG!$G$1,Alo_Region,0)+MATCH(ALO_SvB!$A17,Alo_Merkmal,0)-1,MATCH(ALO_SvB!$I$9,Alo_Staat,0)+MATCH(STRG!$L$1,Alo_BM,0)-1)</f>
        <v>375</v>
      </c>
      <c r="J17" s="246">
        <f t="shared" si="1"/>
        <v>7.1247264105058355E-2</v>
      </c>
      <c r="K17" s="3">
        <f>IF(ISERROR(INDEX(Alo_WB,MATCH(STRG!$G$1,Alo_Region,0)+MATCH(ALO_SvB!A17,Alo_Merkmal,0)-1,MATCH(ALO_SvB!$I$9,Alo_Staat,0)+MATCH(STRG!$L$1,Alo_BM,0)-1)-INDEX(Alo_WB,MATCH(STRG!$G$1,Alo_Region,0)+MATCH(ALO_SvB!A17,Alo_Merkmal,0)-1,MATCH(ALO_SvB!$I$9,Alo_Staat,0)+MATCH(STRG!$L$1,Alo_BM,0))),"X",INDEX(Alo_WB,MATCH(STRG!$G$1,Alo_Region,0)+MATCH(ALO_SvB!A17,Alo_Merkmal,0)-1,MATCH(ALO_SvB!$I$9,Alo_Staat,0)+MATCH(STRG!$L$1,Alo_BM,0)-1)-INDEX(Alo_WB,MATCH(STRG!$G$1,Alo_Region,0)+MATCH(ALO_SvB!A17,Alo_Merkmal,0)-1,MATCH(ALO_SvB!$I$9,Alo_Staat,0)+MATCH(STRG!$L$1,Alo_BM,0)))</f>
        <v>-35</v>
      </c>
      <c r="L17" s="274">
        <f>IF(ISERROR(K17/INDEX(Alo_WB,MATCH(STRG!$G$1,Alo_Region,0)+MATCH(ALO_SvB!A17,Alo_Merkmal,0)-1,MATCH(ALO_SvB!$I$9,Alo_Staat,0)+MATCH(STRG!$L$1,Alo_BM,0))*100),"X",K17/INDEX(Alo_WB,MATCH(STRG!$G$1,Alo_Region,0)+MATCH(ALO_SvB!A17,Alo_Merkmal,0)-1,MATCH(ALO_SvB!$I$9,Alo_Staat,0)+MATCH(STRG!$L$1,Alo_BM,0))*100)</f>
        <v>-8.536585365853659</v>
      </c>
      <c r="M17" s="254">
        <f>INDEX(SvB_B_WB,MATCH(STRG!$I$1,SvB_B_Region,0)+MATCH($A17,SvB_B_Sektor,0)-1,MATCH("Gesamt",SvB_B_Staat,0)+MATCH(ALO_SvB!$M$10,SvB_B_BM,0)-1)</f>
        <v>10318752</v>
      </c>
      <c r="N17" s="245">
        <f>INDEX(SvB_B_WB,MATCH(STRG!$I$1,SvB_B_Region,0)+MATCH($A17,SvB_B_Sektor,0)-1,MATCH("Gesamt",SvB_B_Staat,0)+MATCH("Abw. abs. VJM",SvB_B_BM,0)-1)</f>
        <v>158458</v>
      </c>
      <c r="O17" s="252">
        <f>INDEX(SvB_B_WB,MATCH(STRG!$I$1,SvB_B_Region,0)+MATCH($A17,SvB_B_Sektor,0)-1,MATCH("Gesamt",SvB_B_Staat,0)+MATCH("Abw. rel. VJM",SvB_B_BM,0)-1)</f>
        <v>1.5595808546000001</v>
      </c>
      <c r="P17" s="281">
        <f>INDEX(SvB_B_WB,MATCH(STRG!$I$1,SvB_B_Region,0)+MATCH($A17,SvB_B_Sektor,0)-1,MATCH("152 Polen",SvB_B_Staat,0)+MATCH(ALO_SvB!$M$10,SvB_B_BM,0)-1)</f>
        <v>36173</v>
      </c>
      <c r="Q17" s="246">
        <f t="shared" si="2"/>
        <v>0.35055595870508371</v>
      </c>
      <c r="R17" s="3">
        <f>INDEX(SvB_B_WB,MATCH(STRG!$I$1,SvB_B_Region,0)+MATCH($A17,SvB_B_Sektor,0)-1,MATCH("152 Polen",SvB_B_Staat,0)+MATCH("Abw. abs. VJM",SvB_B_BM,0)-1)</f>
        <v>2974</v>
      </c>
      <c r="S17" s="274">
        <f>INDEX(SvB_B_WB,MATCH(STRG!$I$1,SvB_B_Region,0)+MATCH($A17,SvB_B_Sektor,0)-1,MATCH("152 Polen",SvB_B_Staat,0)+MATCH("Abw. rel. VJM",SvB_B_BM,0)-1)</f>
        <v>8.9581011476000008</v>
      </c>
      <c r="T17" s="281">
        <f>INDEX(SvB_B_WB,MATCH(STRG!$I$1,SvB_B_Region,0)+MATCH($A17,SvB_B_Sektor,0)-1,MATCH("164 Tschechien",SvB_B_Staat,0)+MATCH(ALO_SvB!$M$10,SvB_B_BM,0)-1)</f>
        <v>5558</v>
      </c>
      <c r="U17" s="246">
        <f t="shared" si="3"/>
        <v>5.3863102824837729E-2</v>
      </c>
      <c r="V17" s="3">
        <f>INDEX(SvB_B_WB,MATCH(STRG!$I$1,SvB_B_Region,0)+MATCH($A17,SvB_B_Sektor,0)-1,MATCH("164 Tschechien",SvB_B_Staat,0)+MATCH("Abw. abs. VJM",SvB_B_BM,0)-1)</f>
        <v>369</v>
      </c>
      <c r="W17" s="274">
        <f>INDEX(SvB_B_WB,MATCH(STRG!$I$1,SvB_B_Region,0)+MATCH($A17,SvB_B_Sektor,0)-1,MATCH("164 Tschechien",SvB_B_Staat,0)+MATCH("Abw. rel. VJM",SvB_B_BM,0)-1)</f>
        <v>7.1111967623999996</v>
      </c>
    </row>
    <row r="18" spans="1:23" ht="15" customHeight="1">
      <c r="A18" s="249" t="s">
        <v>120</v>
      </c>
      <c r="B18" s="254">
        <f>INDEX(Alo_WB,MATCH(STRG!$G$1,Alo_Region,0)+MATCH(ALO_SvB!$A18,Alo_Merkmal,0)-1,MATCH(ALO_SvB!$B$8,Alo_Staat,0)+MATCH(STRG!$L$1,Alo_BM,0)-1)</f>
        <v>41358</v>
      </c>
      <c r="C18" s="245">
        <f>IF(ISERROR(INDEX(Alo_WB,MATCH(STRG!$G$1,Alo_Region,0)+MATCH(ALO_SvB!A18,Alo_Merkmal,0)-1,MATCH(ALO_SvB!$B$8,Alo_Staat,0)+MATCH(STRG!$L$1,Alo_BM,0)-1)-INDEX(Alo_WB,MATCH(STRG!$G$1,Alo_Region,0)+MATCH(ALO_SvB!A18,Alo_Merkmal,0)-1,MATCH(ALO_SvB!$B$8,Alo_Staat,0)+MATCH(STRG!$L$1,Alo_BM,0))),"X",INDEX(Alo_WB,MATCH(STRG!$G$1,Alo_Region,0)+MATCH(ALO_SvB!A18,Alo_Merkmal,0)-1,MATCH(ALO_SvB!$B$8,Alo_Staat,0)+MATCH(STRG!$L$1,Alo_BM,0)-1)-INDEX(Alo_WB,MATCH(STRG!$G$1,Alo_Region,0)+MATCH(ALO_SvB!A18,Alo_Merkmal,0)-1,MATCH(ALO_SvB!$B$8,Alo_Staat,0)+MATCH(STRG!$L$1,Alo_BM,0)))</f>
        <v>-4474</v>
      </c>
      <c r="D18" s="252">
        <f>IF(ISERROR(C18/INDEX(Alo_WB,MATCH(STRG!$G$1,Alo_Region,0)+MATCH(ALO_SvB!A18,Alo_Merkmal,0)-1,MATCH(ALO_SvB!$B$8,Alo_Staat,0)+MATCH(STRG!$L$1,Alo_BM,0))*100),"X",C18/INDEX(Alo_WB,MATCH(STRG!$G$1,Alo_Region,0)+MATCH(ALO_SvB!A18,Alo_Merkmal,0)-1,MATCH(ALO_SvB!$B$8,Alo_Staat,0)+MATCH(STRG!$L$1,Alo_BM,0))*100)</f>
        <v>-9.7617385233024958</v>
      </c>
      <c r="E18" s="3">
        <f>INDEX(Alo_WB,MATCH(STRG!$G$1,Alo_Region,0)+MATCH(ALO_SvB!$A18,Alo_Merkmal,0)-1,MATCH(ALO_SvB!$E$9,Alo_Staat,0)+MATCH(STRG!$L$1,Alo_BM,0)-1)</f>
        <v>267</v>
      </c>
      <c r="F18" s="246">
        <f t="shared" si="0"/>
        <v>0.64558247497461196</v>
      </c>
      <c r="G18" s="3">
        <f>IF(ISERROR(INDEX(Alo_WB,MATCH(STRG!$G$1,Alo_Region,0)+MATCH(ALO_SvB!A18,Alo_Merkmal,0)-1,MATCH(ALO_SvB!$E$9,Alo_Staat,0)+MATCH(STRG!$L$1,Alo_BM,0)-1)-INDEX(Alo_WB,MATCH(STRG!$G$1,Alo_Region,0)+MATCH(ALO_SvB!A18,Alo_Merkmal,0)-1,MATCH(ALO_SvB!$E$9,Alo_Staat,0)+MATCH(STRG!$L$1,Alo_BM,0))),"X",INDEX(Alo_WB,MATCH(STRG!$G$1,Alo_Region,0)+MATCH(ALO_SvB!A18,Alo_Merkmal,0)-1,MATCH(ALO_SvB!$E$9,Alo_Staat,0)+MATCH(STRG!$L$1,Alo_BM,0)-1)-INDEX(Alo_WB,MATCH(STRG!$G$1,Alo_Region,0)+MATCH(ALO_SvB!A18,Alo_Merkmal,0)-1,MATCH(ALO_SvB!$E$9,Alo_Staat,0)+MATCH(STRG!$L$1,Alo_BM,0)))</f>
        <v>-31</v>
      </c>
      <c r="H18" s="274">
        <f>IF(ISERROR(G18/INDEX(Alo_WB,MATCH(STRG!$G$1,Alo_Region,0)+MATCH(ALO_SvB!A18,Alo_Merkmal,0)-1,MATCH(ALO_SvB!$E$9,Alo_Staat,0)+MATCH(STRG!$L$1,Alo_BM,0))*100),"X",G18/INDEX(Alo_WB,MATCH(STRG!$G$1,Alo_Region,0)+MATCH(ALO_SvB!A18,Alo_Merkmal,0)-1,MATCH(ALO_SvB!$E$9,Alo_Staat,0)+MATCH(STRG!$L$1,Alo_BM,0))*100)</f>
        <v>-10.40268456375839</v>
      </c>
      <c r="I18" s="3">
        <f>INDEX(Alo_WB,MATCH(STRG!$G$1,Alo_Region,0)+MATCH(ALO_SvB!$A18,Alo_Merkmal,0)-1,MATCH(ALO_SvB!$I$9,Alo_Staat,0)+MATCH(STRG!$L$1,Alo_BM,0)-1)</f>
        <v>43</v>
      </c>
      <c r="J18" s="246">
        <f t="shared" si="1"/>
        <v>0.1039702113254993</v>
      </c>
      <c r="K18" s="3">
        <f>IF(ISERROR(INDEX(Alo_WB,MATCH(STRG!$G$1,Alo_Region,0)+MATCH(ALO_SvB!A18,Alo_Merkmal,0)-1,MATCH(ALO_SvB!$I$9,Alo_Staat,0)+MATCH(STRG!$L$1,Alo_BM,0)-1)-INDEX(Alo_WB,MATCH(STRG!$G$1,Alo_Region,0)+MATCH(ALO_SvB!A18,Alo_Merkmal,0)-1,MATCH(ALO_SvB!$I$9,Alo_Staat,0)+MATCH(STRG!$L$1,Alo_BM,0))),"X",INDEX(Alo_WB,MATCH(STRG!$G$1,Alo_Region,0)+MATCH(ALO_SvB!A18,Alo_Merkmal,0)-1,MATCH(ALO_SvB!$I$9,Alo_Staat,0)+MATCH(STRG!$L$1,Alo_BM,0)-1)-INDEX(Alo_WB,MATCH(STRG!$G$1,Alo_Region,0)+MATCH(ALO_SvB!A18,Alo_Merkmal,0)-1,MATCH(ALO_SvB!$I$9,Alo_Staat,0)+MATCH(STRG!$L$1,Alo_BM,0)))</f>
        <v>4</v>
      </c>
      <c r="L18" s="274">
        <f>IF(ISERROR(K18/INDEX(Alo_WB,MATCH(STRG!$G$1,Alo_Region,0)+MATCH(ALO_SvB!A18,Alo_Merkmal,0)-1,MATCH(ALO_SvB!$I$9,Alo_Staat,0)+MATCH(STRG!$L$1,Alo_BM,0))*100),"X",K18/INDEX(Alo_WB,MATCH(STRG!$G$1,Alo_Region,0)+MATCH(ALO_SvB!A18,Alo_Merkmal,0)-1,MATCH(ALO_SvB!$I$9,Alo_Staat,0)+MATCH(STRG!$L$1,Alo_BM,0))*100)</f>
        <v>10.256410256410255</v>
      </c>
      <c r="M18" s="254">
        <f>INDEX(SvB_B_WB,MATCH(STRG!$I$1,SvB_B_Region,0)+MATCH($A18,SvB_B_Sektor,0)-1,MATCH("Gesamt",SvB_B_Staat,0)+MATCH(ALO_SvB!$M$10,SvB_B_BM,0)-1)</f>
        <v>1240598</v>
      </c>
      <c r="N18" s="245">
        <f>INDEX(SvB_B_WB,MATCH(STRG!$I$1,SvB_B_Region,0)+MATCH($A18,SvB_B_Sektor,0)-1,MATCH("Gesamt",SvB_B_Staat,0)+MATCH("Abw. abs. VJM",SvB_B_BM,0)-1)</f>
        <v>53397</v>
      </c>
      <c r="O18" s="252">
        <f>INDEX(SvB_B_WB,MATCH(STRG!$I$1,SvB_B_Region,0)+MATCH($A18,SvB_B_Sektor,0)-1,MATCH("Gesamt",SvB_B_Staat,0)+MATCH("Abw. rel. VJM",SvB_B_BM,0)-1)</f>
        <v>4.4977219527000001</v>
      </c>
      <c r="P18" s="281">
        <f>INDEX(SvB_B_WB,MATCH(STRG!$I$1,SvB_B_Region,0)+MATCH($A18,SvB_B_Sektor,0)-1,MATCH("152 Polen",SvB_B_Staat,0)+MATCH(ALO_SvB!$M$10,SvB_B_BM,0)-1)</f>
        <v>4842</v>
      </c>
      <c r="Q18" s="246">
        <f t="shared" si="2"/>
        <v>0.39029564774407177</v>
      </c>
      <c r="R18" s="3">
        <f>INDEX(SvB_B_WB,MATCH(STRG!$I$1,SvB_B_Region,0)+MATCH($A18,SvB_B_Sektor,0)-1,MATCH("152 Polen",SvB_B_Staat,0)+MATCH("Abw. abs. VJM",SvB_B_BM,0)-1)</f>
        <v>470</v>
      </c>
      <c r="S18" s="274">
        <f>INDEX(SvB_B_WB,MATCH(STRG!$I$1,SvB_B_Region,0)+MATCH($A18,SvB_B_Sektor,0)-1,MATCH("152 Polen",SvB_B_Staat,0)+MATCH("Abw. rel. VJM",SvB_B_BM,0)-1)</f>
        <v>10.7502287283</v>
      </c>
      <c r="T18" s="281">
        <f>INDEX(SvB_B_WB,MATCH(STRG!$I$1,SvB_B_Region,0)+MATCH($A18,SvB_B_Sektor,0)-1,MATCH("164 Tschechien",SvB_B_Staat,0)+MATCH(ALO_SvB!$M$10,SvB_B_BM,0)-1)</f>
        <v>953</v>
      </c>
      <c r="U18" s="246">
        <f t="shared" si="3"/>
        <v>7.6817792709644867E-2</v>
      </c>
      <c r="V18" s="3">
        <f>INDEX(SvB_B_WB,MATCH(STRG!$I$1,SvB_B_Region,0)+MATCH($A18,SvB_B_Sektor,0)-1,MATCH("164 Tschechien",SvB_B_Staat,0)+MATCH("Abw. abs. VJM",SvB_B_BM,0)-1)</f>
        <v>69</v>
      </c>
      <c r="W18" s="274">
        <f>INDEX(SvB_B_WB,MATCH(STRG!$I$1,SvB_B_Region,0)+MATCH($A18,SvB_B_Sektor,0)-1,MATCH("164 Tschechien",SvB_B_Staat,0)+MATCH("Abw. rel. VJM",SvB_B_BM,0)-1)</f>
        <v>7.8054298642999997</v>
      </c>
    </row>
    <row r="19" spans="1:23" ht="15" customHeight="1">
      <c r="A19" s="249" t="s">
        <v>119</v>
      </c>
      <c r="B19" s="254">
        <f>INDEX(Alo_WB,MATCH(STRG!$G$1,Alo_Region,0)+MATCH(ALO_SvB!$A19,Alo_Merkmal,0)-1,MATCH(ALO_SvB!$B$8,Alo_Staat,0)+MATCH(STRG!$L$1,Alo_BM,0)-1)</f>
        <v>610071</v>
      </c>
      <c r="C19" s="245">
        <f>IF(ISERROR(INDEX(Alo_WB,MATCH(STRG!$G$1,Alo_Region,0)+MATCH(ALO_SvB!A19,Alo_Merkmal,0)-1,MATCH(ALO_SvB!$B$8,Alo_Staat,0)+MATCH(STRG!$L$1,Alo_BM,0)-1)-INDEX(Alo_WB,MATCH(STRG!$G$1,Alo_Region,0)+MATCH(ALO_SvB!A19,Alo_Merkmal,0)-1,MATCH(ALO_SvB!$B$8,Alo_Staat,0)+MATCH(STRG!$L$1,Alo_BM,0))),"X",INDEX(Alo_WB,MATCH(STRG!$G$1,Alo_Region,0)+MATCH(ALO_SvB!A19,Alo_Merkmal,0)-1,MATCH(ALO_SvB!$B$8,Alo_Staat,0)+MATCH(STRG!$L$1,Alo_BM,0)-1)-INDEX(Alo_WB,MATCH(STRG!$G$1,Alo_Region,0)+MATCH(ALO_SvB!A19,Alo_Merkmal,0)-1,MATCH(ALO_SvB!$B$8,Alo_Staat,0)+MATCH(STRG!$L$1,Alo_BM,0)))</f>
        <v>-41000</v>
      </c>
      <c r="D19" s="252">
        <f>IF(ISERROR(C19/INDEX(Alo_WB,MATCH(STRG!$G$1,Alo_Region,0)+MATCH(ALO_SvB!A19,Alo_Merkmal,0)-1,MATCH(ALO_SvB!$B$8,Alo_Staat,0)+MATCH(STRG!$L$1,Alo_BM,0))*100),"X",C19/INDEX(Alo_WB,MATCH(STRG!$G$1,Alo_Region,0)+MATCH(ALO_SvB!A19,Alo_Merkmal,0)-1,MATCH(ALO_SvB!$B$8,Alo_Staat,0)+MATCH(STRG!$L$1,Alo_BM,0))*100)</f>
        <v>-6.2973162681182231</v>
      </c>
      <c r="E19" s="3">
        <f>INDEX(Alo_WB,MATCH(STRG!$G$1,Alo_Region,0)+MATCH(ALO_SvB!$A19,Alo_Merkmal,0)-1,MATCH(ALO_SvB!$E$9,Alo_Staat,0)+MATCH(STRG!$L$1,Alo_BM,0)-1)</f>
        <v>10105</v>
      </c>
      <c r="F19" s="246">
        <f t="shared" si="0"/>
        <v>1.656364587072652</v>
      </c>
      <c r="G19" s="3">
        <f>IF(ISERROR(INDEX(Alo_WB,MATCH(STRG!$G$1,Alo_Region,0)+MATCH(ALO_SvB!A19,Alo_Merkmal,0)-1,MATCH(ALO_SvB!$E$9,Alo_Staat,0)+MATCH(STRG!$L$1,Alo_BM,0)-1)-INDEX(Alo_WB,MATCH(STRG!$G$1,Alo_Region,0)+MATCH(ALO_SvB!A19,Alo_Merkmal,0)-1,MATCH(ALO_SvB!$E$9,Alo_Staat,0)+MATCH(STRG!$L$1,Alo_BM,0))),"X",INDEX(Alo_WB,MATCH(STRG!$G$1,Alo_Region,0)+MATCH(ALO_SvB!A19,Alo_Merkmal,0)-1,MATCH(ALO_SvB!$E$9,Alo_Staat,0)+MATCH(STRG!$L$1,Alo_BM,0)-1)-INDEX(Alo_WB,MATCH(STRG!$G$1,Alo_Region,0)+MATCH(ALO_SvB!A19,Alo_Merkmal,0)-1,MATCH(ALO_SvB!$E$9,Alo_Staat,0)+MATCH(STRG!$L$1,Alo_BM,0)))</f>
        <v>-826</v>
      </c>
      <c r="H19" s="274">
        <f>IF(ISERROR(G19/INDEX(Alo_WB,MATCH(STRG!$G$1,Alo_Region,0)+MATCH(ALO_SvB!A19,Alo_Merkmal,0)-1,MATCH(ALO_SvB!$E$9,Alo_Staat,0)+MATCH(STRG!$L$1,Alo_BM,0))*100),"X",G19/INDEX(Alo_WB,MATCH(STRG!$G$1,Alo_Region,0)+MATCH(ALO_SvB!A19,Alo_Merkmal,0)-1,MATCH(ALO_SvB!$E$9,Alo_Staat,0)+MATCH(STRG!$L$1,Alo_BM,0))*100)</f>
        <v>-7.5564907144817495</v>
      </c>
      <c r="I19" s="3">
        <f>INDEX(Alo_WB,MATCH(STRG!$G$1,Alo_Region,0)+MATCH(ALO_SvB!$A19,Alo_Merkmal,0)-1,MATCH(ALO_SvB!$I$9,Alo_Staat,0)+MATCH(STRG!$L$1,Alo_BM,0)-1)</f>
        <v>738</v>
      </c>
      <c r="J19" s="246">
        <f t="shared" si="1"/>
        <v>0.12096952649773551</v>
      </c>
      <c r="K19" s="3">
        <f>IF(ISERROR(INDEX(Alo_WB,MATCH(STRG!$G$1,Alo_Region,0)+MATCH(ALO_SvB!A19,Alo_Merkmal,0)-1,MATCH(ALO_SvB!$I$9,Alo_Staat,0)+MATCH(STRG!$L$1,Alo_BM,0)-1)-INDEX(Alo_WB,MATCH(STRG!$G$1,Alo_Region,0)+MATCH(ALO_SvB!A19,Alo_Merkmal,0)-1,MATCH(ALO_SvB!$I$9,Alo_Staat,0)+MATCH(STRG!$L$1,Alo_BM,0))),"X",INDEX(Alo_WB,MATCH(STRG!$G$1,Alo_Region,0)+MATCH(ALO_SvB!A19,Alo_Merkmal,0)-1,MATCH(ALO_SvB!$I$9,Alo_Staat,0)+MATCH(STRG!$L$1,Alo_BM,0)-1)-INDEX(Alo_WB,MATCH(STRG!$G$1,Alo_Region,0)+MATCH(ALO_SvB!A19,Alo_Merkmal,0)-1,MATCH(ALO_SvB!$I$9,Alo_Staat,0)+MATCH(STRG!$L$1,Alo_BM,0)))</f>
        <v>-2</v>
      </c>
      <c r="L19" s="274">
        <f>IF(ISERROR(K19/INDEX(Alo_WB,MATCH(STRG!$G$1,Alo_Region,0)+MATCH(ALO_SvB!A19,Alo_Merkmal,0)-1,MATCH(ALO_SvB!$I$9,Alo_Staat,0)+MATCH(STRG!$L$1,Alo_BM,0))*100),"X",K19/INDEX(Alo_WB,MATCH(STRG!$G$1,Alo_Region,0)+MATCH(ALO_SvB!A19,Alo_Merkmal,0)-1,MATCH(ALO_SvB!$I$9,Alo_Staat,0)+MATCH(STRG!$L$1,Alo_BM,0))*100)</f>
        <v>-0.27027027027027029</v>
      </c>
      <c r="M19" s="254">
        <f>INDEX(SvB_B_WB,MATCH(STRG!$I$1,SvB_B_Region,0)+MATCH($A19,SvB_B_Sektor,0)-1,MATCH("Gesamt",SvB_B_Staat,0)+MATCH(ALO_SvB!$M$10,SvB_B_BM,0)-1)</f>
        <v>4360643</v>
      </c>
      <c r="N19" s="245">
        <f>INDEX(SvB_B_WB,MATCH(STRG!$I$1,SvB_B_Region,0)+MATCH($A19,SvB_B_Sektor,0)-1,MATCH("Gesamt",SvB_B_Staat,0)+MATCH("Abw. abs. VJM",SvB_B_BM,0)-1)</f>
        <v>131406</v>
      </c>
      <c r="O19" s="252">
        <f>INDEX(SvB_B_WB,MATCH(STRG!$I$1,SvB_B_Region,0)+MATCH($A19,SvB_B_Sektor,0)-1,MATCH("Gesamt",SvB_B_Staat,0)+MATCH("Abw. rel. VJM",SvB_B_BM,0)-1)</f>
        <v>3.1070852733000001</v>
      </c>
      <c r="P19" s="281">
        <f>INDEX(SvB_B_WB,MATCH(STRG!$I$1,SvB_B_Region,0)+MATCH($A19,SvB_B_Sektor,0)-1,MATCH("152 Polen",SvB_B_Staat,0)+MATCH(ALO_SvB!$M$10,SvB_B_BM,0)-1)</f>
        <v>120103</v>
      </c>
      <c r="Q19" s="246">
        <f t="shared" si="2"/>
        <v>2.7542497746318602</v>
      </c>
      <c r="R19" s="3">
        <f>INDEX(SvB_B_WB,MATCH(STRG!$I$1,SvB_B_Region,0)+MATCH($A19,SvB_B_Sektor,0)-1,MATCH("152 Polen",SvB_B_Staat,0)+MATCH("Abw. abs. VJM",SvB_B_BM,0)-1)</f>
        <v>13684</v>
      </c>
      <c r="S19" s="274">
        <f>INDEX(SvB_B_WB,MATCH(STRG!$I$1,SvB_B_Region,0)+MATCH($A19,SvB_B_Sektor,0)-1,MATCH("152 Polen",SvB_B_Staat,0)+MATCH("Abw. rel. VJM",SvB_B_BM,0)-1)</f>
        <v>12.858606075999999</v>
      </c>
      <c r="T19" s="281">
        <f>INDEX(SvB_B_WB,MATCH(STRG!$I$1,SvB_B_Region,0)+MATCH($A19,SvB_B_Sektor,0)-1,MATCH("164 Tschechien",SvB_B_Staat,0)+MATCH(ALO_SvB!$M$10,SvB_B_BM,0)-1)</f>
        <v>13758</v>
      </c>
      <c r="U19" s="246">
        <f t="shared" si="3"/>
        <v>0.31550392912237946</v>
      </c>
      <c r="V19" s="3">
        <f>INDEX(SvB_B_WB,MATCH(STRG!$I$1,SvB_B_Region,0)+MATCH($A19,SvB_B_Sektor,0)-1,MATCH("164 Tschechien",SvB_B_Staat,0)+MATCH("Abw. abs. VJM",SvB_B_BM,0)-1)</f>
        <v>2097</v>
      </c>
      <c r="W19" s="274">
        <f>INDEX(SvB_B_WB,MATCH(STRG!$I$1,SvB_B_Region,0)+MATCH($A19,SvB_B_Sektor,0)-1,MATCH("164 Tschechien",SvB_B_Staat,0)+MATCH("Abw. rel. VJM",SvB_B_BM,0)-1)</f>
        <v>17.983020324200002</v>
      </c>
    </row>
    <row r="20" spans="1:23" ht="15" customHeight="1">
      <c r="A20" s="249" t="s">
        <v>174</v>
      </c>
      <c r="B20" s="254">
        <f>INDEX(Alo_WB,MATCH(STRG!$G$1,Alo_Region,0)+MATCH("Ohne Angabe",Alo_Merkmal,0)-1,MATCH(ALO_SvB!$B$8,Alo_Staat,0)+MATCH(STRG!$L$1,Alo_BM,0)-1)</f>
        <v>126600</v>
      </c>
      <c r="C20" s="245">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-11712</v>
      </c>
      <c r="D20" s="252">
        <f>IF(ISERROR(C20/INDEX(Alo_WB,MATCH(STRG!$G$1,Alo_Region,0)+MATCH("Ohne Angabe",Alo_Merkmal,0)-1,MATCH(ALO_SvB!$B$8,Alo_Staat,0)+MATCH(STRG!$L$1,Alo_BM,0))*100),"X",C20/INDEX(Alo_WB,MATCH(STRG!$G$1,Alo_Region,0)+MATCH("Ohne Angabe",Alo_Merkmal,0)-1,MATCH(ALO_SvB!$B$8,Alo_Staat,0)+MATCH(STRG!$L$1,Alo_BM,0))*100)</f>
        <v>-8.4678119035224704</v>
      </c>
      <c r="E20" s="3">
        <f>INDEX(Alo_WB,MATCH(STRG!$G$1,Alo_Region,0)+MATCH("Ohne Angabe",Alo_Merkmal,0)-1,MATCH(ALO_SvB!$E$9,Alo_Staat,0)+MATCH(STRG!$L$1,Alo_BM,0)-1)</f>
        <v>1299</v>
      </c>
      <c r="F20" s="246">
        <f t="shared" si="0"/>
        <v>1.0260663507109005</v>
      </c>
      <c r="G20" s="3">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-277</v>
      </c>
      <c r="H20" s="275">
        <f>IF(ISERROR(G20/INDEX(Alo_WB,MATCH(STRG!$G$1,Alo_Region,0)+MATCH("Ohne Angabe",Alo_Merkmal,0)-1,MATCH(ALO_SvB!$E$9,Alo_Staat,0)+MATCH(STRG!$L$1,Alo_BM,0))*100),"X",G20/INDEX(Alo_WB,MATCH(STRG!$G$1,Alo_Region,0)+MATCH("Ohne Angabe",Alo_Merkmal,0)-1,MATCH(ALO_SvB!$E$9,Alo_Staat,0)+MATCH(STRG!$L$1,Alo_BM,0))*100)</f>
        <v>-17.576142131979697</v>
      </c>
      <c r="I20" s="3">
        <f>INDEX(Alo_WB,MATCH(STRG!$G$1,Alo_Region,0)+MATCH("Ohne Angabe",Alo_Merkmal,0)-1,MATCH(ALO_SvB!$I$9,Alo_Staat,0)+MATCH(STRG!$L$1,Alo_BM,0)-1)</f>
        <v>77</v>
      </c>
      <c r="J20" s="246">
        <f t="shared" si="1"/>
        <v>6.0821484992101112E-2</v>
      </c>
      <c r="K20" s="3">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-2</v>
      </c>
      <c r="L20" s="275">
        <f>IF(ISERROR(K20/INDEX(Alo_WB,MATCH(STRG!$G$1,Alo_Region,0)+MATCH("Ohne Angabe",Alo_Merkmal,0)-1,MATCH(ALO_SvB!$I$9,Alo_Staat,0)+MATCH(STRG!$L$1,Alo_BM,0))*100),"X",K20/INDEX(Alo_WB,MATCH(STRG!$G$1,Alo_Region,0)+MATCH("Ohne Angabe",Alo_Merkmal,0)-1,MATCH(ALO_SvB!$I$9,Alo_Staat,0)+MATCH(STRG!$L$1,Alo_BM,0))*100)</f>
        <v>-2.5316455696202533</v>
      </c>
      <c r="M20" s="254">
        <f>INDEX(SvB_B_WB,MATCH(STRG!$I$1,SvB_B_Region,0)+MATCH("ZZ Keine Angabe",SvB_B_Sektor,0)-1,MATCH("Gesamt",SvB_B_Staat,0)+MATCH(ALO_SvB!$M$10,SvB_B_BM,0)-1)</f>
        <v>185475</v>
      </c>
      <c r="N20" s="245">
        <f>INDEX(SvB_B_WB,MATCH(STRG!$I$1,SvB_B_Region,0)+MATCH("ZZ Keine Angabe",SvB_B_Sektor,0)-1,MATCH("Gesamt",SvB_B_Staat,0)+MATCH("Abw. abs. VJM",SvB_B_BM,0)-1)</f>
        <v>-1926</v>
      </c>
      <c r="O20" s="252">
        <f>INDEX(SvB_B_WB,MATCH(STRG!$I$1,SvB_B_Region,0)+MATCH("ZZ Keine Angabe",SvB_B_Sektor,0)-1,MATCH("Gesamt",SvB_B_Staat,0)+MATCH("Abw. rel. VJM",SvB_B_BM,0)-1)</f>
        <v>-1.0277426481</v>
      </c>
      <c r="P20" s="281">
        <f>INDEX(SvB_B_WB,MATCH(STRG!$I$1,SvB_B_Region,0)+MATCH("ZZ Keine Angabe",SvB_B_Sektor,0)-1,MATCH("152 Polen",SvB_B_Staat,0)+MATCH(ALO_SvB!$M$10,SvB_B_BM,0)-1)</f>
        <v>222</v>
      </c>
      <c r="Q20" s="246">
        <f t="shared" si="2"/>
        <v>0.1196926809543065</v>
      </c>
      <c r="R20" s="3">
        <f>INDEX(SvB_B_WB,MATCH(STRG!$I$1,SvB_B_Region,0)+MATCH("ZZ Keine Angabe",SvB_B_Sektor,0)-1,MATCH("152 Polen",SvB_B_Staat,0)+MATCH("Abw. abs. VJM",SvB_B_BM,0)-1)</f>
        <v>11</v>
      </c>
      <c r="S20" s="274">
        <f>INDEX(SvB_B_WB,MATCH(STRG!$I$1,SvB_B_Region,0)+MATCH("ZZ Keine Angabe",SvB_B_Sektor,0)-1,MATCH("152 Polen",SvB_B_Staat,0)+MATCH("Abw. rel. VJM",SvB_B_BM,0)-1)</f>
        <v>5.2132701421999998</v>
      </c>
      <c r="T20" s="281">
        <f>INDEX(SvB_B_WB,MATCH(STRG!$I$1,SvB_B_Region,0)+MATCH("ZZ Keine Angabe",SvB_B_Sektor,0)-1,MATCH("164 Tschechien",SvB_B_Staat,0)+MATCH(ALO_SvB!$M$10,SvB_B_BM,0)-1)</f>
        <v>18</v>
      </c>
      <c r="U20" s="246">
        <f t="shared" si="3"/>
        <v>9.7048119692680953E-3</v>
      </c>
      <c r="V20" s="3">
        <f>INDEX(SvB_B_WB,MATCH(STRG!$I$1,SvB_B_Region,0)+MATCH("ZZ Keine Angabe",SvB_B_Sektor,0)-1,MATCH("164 Tschechien",SvB_B_Staat,0)+MATCH("Abw. abs. VJM",SvB_B_BM,0)-1)</f>
        <v>-2</v>
      </c>
      <c r="W20" s="274">
        <f>INDEX(SvB_B_WB,MATCH(STRG!$I$1,SvB_B_Region,0)+MATCH("ZZ Keine Angabe",SvB_B_Sektor,0)-1,MATCH("164 Tschechien",SvB_B_Staat,0)+MATCH("Abw. rel. VJM",SvB_B_BM,0)-1)</f>
        <v>-10</v>
      </c>
    </row>
    <row r="21" spans="1:23" ht="18.75" customHeight="1">
      <c r="A21" s="248" t="s">
        <v>319</v>
      </c>
      <c r="B21" s="254"/>
      <c r="C21" s="245"/>
      <c r="D21" s="252"/>
      <c r="E21" s="3"/>
      <c r="F21" s="246"/>
      <c r="G21" s="3"/>
      <c r="H21" s="275"/>
      <c r="I21" s="3"/>
      <c r="J21" s="246"/>
      <c r="K21" s="3"/>
      <c r="L21" s="275"/>
      <c r="M21" s="254"/>
      <c r="N21" s="282"/>
      <c r="O21" s="283"/>
      <c r="P21" s="284"/>
      <c r="Q21" s="246"/>
      <c r="R21" s="282"/>
      <c r="S21" s="283"/>
      <c r="T21" s="284"/>
      <c r="U21" s="246"/>
      <c r="V21" s="282"/>
      <c r="W21" s="283"/>
    </row>
    <row r="22" spans="1:23" ht="15" customHeight="1">
      <c r="A22" s="249" t="s">
        <v>6</v>
      </c>
      <c r="B22" s="254">
        <f>INDEX(Alo_WB,MATCH(STRG!$G$1,Alo_Region,0)+MATCH(ALO_SvB!$A22,Alo_Merkmal,0)-1,MATCH(ALO_SvB!$B$8,Alo_Staat,0)+MATCH(STRG!$L$1,Alo_BM,0)-1)</f>
        <v>1051867</v>
      </c>
      <c r="C22" s="245">
        <f>IF(ISERROR(INDEX(Alo_WB,MATCH(STRG!$G$1,Alo_Region,0)+MATCH(ALO_SvB!A22,Alo_Merkmal,0)-1,MATCH(ALO_SvB!$B$8,Alo_Staat,0)+MATCH(STRG!$L$1,Alo_BM,0)-1)-INDEX(Alo_WB,MATCH(STRG!$G$1,Alo_Region,0)+MATCH(ALO_SvB!A22,Alo_Merkmal,0)-1,MATCH(ALO_SvB!$B$8,Alo_Staat,0)+MATCH(STRG!$L$1,Alo_BM,0))),"X",INDEX(Alo_WB,MATCH(STRG!$G$1,Alo_Region,0)+MATCH(ALO_SvB!A22,Alo_Merkmal,0)-1,MATCH(ALO_SvB!$B$8,Alo_Staat,0)+MATCH(STRG!$L$1,Alo_BM,0)-1)-INDEX(Alo_WB,MATCH(STRG!$G$1,Alo_Region,0)+MATCH(ALO_SvB!A22,Alo_Merkmal,0)-1,MATCH(ALO_SvB!$B$8,Alo_Staat,0)+MATCH(STRG!$L$1,Alo_BM,0)))</f>
        <v>-78775</v>
      </c>
      <c r="D22" s="252">
        <f>IF(ISERROR(C22/INDEX(Alo_WB,MATCH(STRG!$G$1,Alo_Region,0)+MATCH(ALO_SvB!A22,Alo_Merkmal,0)-1,MATCH(ALO_SvB!$B$8,Alo_Staat,0)+MATCH(STRG!$L$1,Alo_BM,0))*100),"X",C22/INDEX(Alo_WB,MATCH(STRG!$G$1,Alo_Region,0)+MATCH(ALO_SvB!A22,Alo_Merkmal,0)-1,MATCH(ALO_SvB!$B$8,Alo_Staat,0)+MATCH(STRG!$L$1,Alo_BM,0))*100)</f>
        <v>-6.967280536190942</v>
      </c>
      <c r="E22" s="3">
        <f>INDEX(Alo_WB,MATCH(STRG!$G$1,Alo_Region,0)+MATCH(ALO_SvB!$A22,Alo_Merkmal,0)-1,MATCH(ALO_SvB!$E$9,Alo_Staat,0)+MATCH(STRG!$L$1,Alo_BM,0)-1)</f>
        <v>19062</v>
      </c>
      <c r="F22" s="246">
        <f t="shared" si="0"/>
        <v>1.8122062960431309</v>
      </c>
      <c r="G22" s="3">
        <f>IF(ISERROR(INDEX(Alo_WB,MATCH(STRG!$G$1,Alo_Region,0)+MATCH(ALO_SvB!A22,Alo_Merkmal,0)-1,MATCH(ALO_SvB!$E$9,Alo_Staat,0)+MATCH(STRG!$L$1,Alo_BM,0)-1)-INDEX(Alo_WB,MATCH(STRG!$G$1,Alo_Region,0)+MATCH(ALO_SvB!A22,Alo_Merkmal,0)-1,MATCH(ALO_SvB!$E$9,Alo_Staat,0)+MATCH(STRG!$L$1,Alo_BM,0))),"X",INDEX(Alo_WB,MATCH(STRG!$G$1,Alo_Region,0)+MATCH(ALO_SvB!A22,Alo_Merkmal,0)-1,MATCH(ALO_SvB!$E$9,Alo_Staat,0)+MATCH(STRG!$L$1,Alo_BM,0)-1)-INDEX(Alo_WB,MATCH(STRG!$G$1,Alo_Region,0)+MATCH(ALO_SvB!A22,Alo_Merkmal,0)-1,MATCH(ALO_SvB!$E$9,Alo_Staat,0)+MATCH(STRG!$L$1,Alo_BM,0)))</f>
        <v>-1846</v>
      </c>
      <c r="H22" s="275">
        <f>IF(ISERROR(G22/INDEX(Alo_WB,MATCH(STRG!$G$1,Alo_Region,0)+MATCH(ALO_SvB!A22,Alo_Merkmal,0)-1,MATCH(ALO_SvB!$E$9,Alo_Staat,0)+MATCH(STRG!$L$1,Alo_BM,0))*100),"X",G22/INDEX(Alo_WB,MATCH(STRG!$G$1,Alo_Region,0)+MATCH(ALO_SvB!A22,Alo_Merkmal,0)-1,MATCH(ALO_SvB!$E$9,Alo_Staat,0)+MATCH(STRG!$L$1,Alo_BM,0))*100)</f>
        <v>-8.8291563038071548</v>
      </c>
      <c r="I22" s="3">
        <f>INDEX(Alo_WB,MATCH(STRG!$G$1,Alo_Region,0)+MATCH(ALO_SvB!$A22,Alo_Merkmal,0)-1,MATCH(ALO_SvB!$I$9,Alo_Staat,0)+MATCH(STRG!$L$1,Alo_BM,0)-1)</f>
        <v>1349</v>
      </c>
      <c r="J22" s="246">
        <f t="shared" si="1"/>
        <v>0.12824815304596493</v>
      </c>
      <c r="K22" s="3">
        <f>IF(ISERROR(INDEX(Alo_WB,MATCH(STRG!$G$1,Alo_Region,0)+MATCH(ALO_SvB!A22,Alo_Merkmal,0)-1,MATCH(ALO_SvB!$I$9,Alo_Staat,0)+MATCH(STRG!$L$1,Alo_BM,0)-1)-INDEX(Alo_WB,MATCH(STRG!$G$1,Alo_Region,0)+MATCH(ALO_SvB!A22,Alo_Merkmal,0)-1,MATCH(ALO_SvB!$I$9,Alo_Staat,0)+MATCH(STRG!$L$1,Alo_BM,0))),"X",INDEX(Alo_WB,MATCH(STRG!$G$1,Alo_Region,0)+MATCH(ALO_SvB!A22,Alo_Merkmal,0)-1,MATCH(ALO_SvB!$I$9,Alo_Staat,0)+MATCH(STRG!$L$1,Alo_BM,0)-1)-INDEX(Alo_WB,MATCH(STRG!$G$1,Alo_Region,0)+MATCH(ALO_SvB!A22,Alo_Merkmal,0)-1,MATCH(ALO_SvB!$I$9,Alo_Staat,0)+MATCH(STRG!$L$1,Alo_BM,0)))</f>
        <v>6</v>
      </c>
      <c r="L22" s="275">
        <f>IF(ISERROR(K22/INDEX(Alo_WB,MATCH(STRG!$G$1,Alo_Region,0)+MATCH(ALO_SvB!A22,Alo_Merkmal,0)-1,MATCH(ALO_SvB!$I$9,Alo_Staat,0)+MATCH(STRG!$L$1,Alo_BM,0))*100),"X",K22/INDEX(Alo_WB,MATCH(STRG!$G$1,Alo_Region,0)+MATCH(ALO_SvB!A22,Alo_Merkmal,0)-1,MATCH(ALO_SvB!$I$9,Alo_Staat,0)+MATCH(STRG!$L$1,Alo_BM,0))*100)</f>
        <v>0.44676098287416233</v>
      </c>
      <c r="M22" s="254">
        <f>INDEX(SvB_A_WB,MATCH(STRG!$I$1,SvB_A_Region,0)+MATCH("1 Helfer",SvB_A_AN,0)-1,MATCH("Gesamt",SvB_A_Staat,0)+MATCH(ALO_SvB!M10,SvB_A_BM,0)-1)</f>
        <v>5041623</v>
      </c>
      <c r="N22" s="3">
        <f>INDEX(SvB_A_WB,MATCH(STRG!$I$1,SvB_A_Region,0)+MATCH("1 Helfer",SvB_A_AN,0)-1,MATCH("Gesamt",SvB_A_Staat,0)+MATCH("Abw. abs. VJM",SvB_A_BM,0)-1)</f>
        <v>188652</v>
      </c>
      <c r="O22" s="274">
        <f>INDEX(SvB_A_WB,MATCH(STRG!$I$1,SvB_A_Region,0)+MATCH("1 Helfer",SvB_A_AN,0)-1,MATCH("Gesamt",SvB_A_Staat,0)+MATCH("Abw. rel. VJM",SvB_A_BM,0)-1)</f>
        <v>3.8873506559000002</v>
      </c>
      <c r="P22" s="254">
        <f>INDEX(SvB_A_WB,MATCH(STRG!$I$1,SvB_A_Region,0)+MATCH("1 Helfer",SvB_A_AN,0)-1,MATCH("152 Polen",SvB_A_Staat,0)+MATCH(ALO_SvB!P10,SvB_A_BM,0)-1)</f>
        <v>190293</v>
      </c>
      <c r="Q22" s="246">
        <f>IF(ISERROR(P22/M22*100),"X",P22/M22*100)</f>
        <v>3.7744393025817278</v>
      </c>
      <c r="R22" s="282">
        <f>INDEX(SvB_A_WB,MATCH(STRG!$I$1,SvB_A_Region,0)+MATCH("1 Helfer",SvB_A_AN,0)-1,MATCH("152 Polen",SvB_A_Staat,0)+MATCH("Abw. abs. VJM",SvB_A_BM,0)-1)</f>
        <v>10905</v>
      </c>
      <c r="S22" s="274">
        <f>INDEX(SvB_A_WB,MATCH(STRG!$I$1,SvB_A_Region,0)+MATCH("1 Helfer",SvB_A_AN,0)-1,MATCH("152 Polen",SvB_A_Staat,0)+MATCH("Abw. rel. VJM",SvB_A_BM,0)-1)</f>
        <v>6.0790019399000004</v>
      </c>
      <c r="T22" s="254">
        <f>INDEX(SvB_A_WB,MATCH(STRG!$I$1,SvB_A_Region,0)+MATCH("1 Helfer",SvB_A_AN,0)-1,MATCH("164 Tschechien",SvB_A_Staat,0)+MATCH(ALO_SvB!T10,SvB_A_BM,0)-1)</f>
        <v>19181</v>
      </c>
      <c r="U22" s="246">
        <f>IF(ISERROR(T22/M22*100),"X",T22/M22*100)</f>
        <v>0.3804528819390105</v>
      </c>
      <c r="V22" s="282">
        <f>INDEX(SvB_A_WB,MATCH(STRG!$I$1,SvB_A_Region,0)+MATCH("1 Helfer",SvB_A_AN,0)-1,MATCH("164 Tschechien",SvB_A_Staat,0)+MATCH("Abw. abs. VJM",SvB_A_BM,0)-1)</f>
        <v>2650</v>
      </c>
      <c r="W22" s="274">
        <f>INDEX(SvB_A_WB,MATCH(STRG!$I$1,SvB_A_Region,0)+MATCH("1 Helfer",SvB_A_AN,0)-1,MATCH("164 Tschechien",SvB_A_Staat,0)+MATCH("Abw. rel. VJM",SvB_A_BM,0)-1)</f>
        <v>16.0304881737</v>
      </c>
    </row>
    <row r="23" spans="1:23" ht="15" customHeight="1">
      <c r="A23" s="249" t="s">
        <v>7</v>
      </c>
      <c r="B23" s="254">
        <f>INDEX(Alo_WB,MATCH(STRG!$G$1,Alo_Region,0)+MATCH(ALO_SvB!$A23,Alo_Merkmal,0)-1,MATCH(ALO_SvB!$B$8,Alo_Staat,0)+MATCH(STRG!$L$1,Alo_BM,0)-1)</f>
        <v>825500</v>
      </c>
      <c r="C23" s="245">
        <f>IF(ISERROR(INDEX(Alo_WB,MATCH(STRG!$G$1,Alo_Region,0)+MATCH(ALO_SvB!A23,Alo_Merkmal,0)-1,MATCH(ALO_SvB!$B$8,Alo_Staat,0)+MATCH(STRG!$L$1,Alo_BM,0)-1)-INDEX(Alo_WB,MATCH(STRG!$G$1,Alo_Region,0)+MATCH(ALO_SvB!A23,Alo_Merkmal,0)-1,MATCH(ALO_SvB!$B$8,Alo_Staat,0)+MATCH(STRG!$L$1,Alo_BM,0))),"X",INDEX(Alo_WB,MATCH(STRG!$G$1,Alo_Region,0)+MATCH(ALO_SvB!A23,Alo_Merkmal,0)-1,MATCH(ALO_SvB!$B$8,Alo_Staat,0)+MATCH(STRG!$L$1,Alo_BM,0)-1)-INDEX(Alo_WB,MATCH(STRG!$G$1,Alo_Region,0)+MATCH(ALO_SvB!A23,Alo_Merkmal,0)-1,MATCH(ALO_SvB!$B$8,Alo_Staat,0)+MATCH(STRG!$L$1,Alo_BM,0)))</f>
        <v>-86722</v>
      </c>
      <c r="D23" s="252">
        <f>IF(ISERROR(C23/INDEX(Alo_WB,MATCH(STRG!$G$1,Alo_Region,0)+MATCH(ALO_SvB!A23,Alo_Merkmal,0)-1,MATCH(ALO_SvB!$B$8,Alo_Staat,0)+MATCH(STRG!$L$1,Alo_BM,0))*100),"X",C23/INDEX(Alo_WB,MATCH(STRG!$G$1,Alo_Region,0)+MATCH(ALO_SvB!A23,Alo_Merkmal,0)-1,MATCH(ALO_SvB!$B$8,Alo_Staat,0)+MATCH(STRG!$L$1,Alo_BM,0))*100)</f>
        <v>-9.5066771027228025</v>
      </c>
      <c r="E23" s="3">
        <f>INDEX(Alo_WB,MATCH(STRG!$G$1,Alo_Region,0)+MATCH(ALO_SvB!$A23,Alo_Merkmal,0)-1,MATCH(ALO_SvB!$E$9,Alo_Staat,0)+MATCH(STRG!$L$1,Alo_BM,0)-1)</f>
        <v>8668</v>
      </c>
      <c r="F23" s="246">
        <f t="shared" si="0"/>
        <v>1.0500302846759539</v>
      </c>
      <c r="G23" s="3">
        <f>IF(ISERROR(INDEX(Alo_WB,MATCH(STRG!$G$1,Alo_Region,0)+MATCH(ALO_SvB!A23,Alo_Merkmal,0)-1,MATCH(ALO_SvB!$E$9,Alo_Staat,0)+MATCH(STRG!$L$1,Alo_BM,0)-1)-INDEX(Alo_WB,MATCH(STRG!$G$1,Alo_Region,0)+MATCH(ALO_SvB!A23,Alo_Merkmal,0)-1,MATCH(ALO_SvB!$E$9,Alo_Staat,0)+MATCH(STRG!$L$1,Alo_BM,0))),"X",INDEX(Alo_WB,MATCH(STRG!$G$1,Alo_Region,0)+MATCH(ALO_SvB!A23,Alo_Merkmal,0)-1,MATCH(ALO_SvB!$E$9,Alo_Staat,0)+MATCH(STRG!$L$1,Alo_BM,0)-1)-INDEX(Alo_WB,MATCH(STRG!$G$1,Alo_Region,0)+MATCH(ALO_SvB!A23,Alo_Merkmal,0)-1,MATCH(ALO_SvB!$E$9,Alo_Staat,0)+MATCH(STRG!$L$1,Alo_BM,0)))</f>
        <v>-806</v>
      </c>
      <c r="H23" s="275">
        <f>IF(ISERROR(G23/INDEX(Alo_WB,MATCH(STRG!$G$1,Alo_Region,0)+MATCH(ALO_SvB!A23,Alo_Merkmal,0)-1,MATCH(ALO_SvB!$E$9,Alo_Staat,0)+MATCH(STRG!$L$1,Alo_BM,0))*100),"X",G23/INDEX(Alo_WB,MATCH(STRG!$G$1,Alo_Region,0)+MATCH(ALO_SvB!A23,Alo_Merkmal,0)-1,MATCH(ALO_SvB!$E$9,Alo_Staat,0)+MATCH(STRG!$L$1,Alo_BM,0))*100)</f>
        <v>-8.5074941946379568</v>
      </c>
      <c r="I23" s="3">
        <f>INDEX(Alo_WB,MATCH(STRG!$G$1,Alo_Region,0)+MATCH(ALO_SvB!$A23,Alo_Merkmal,0)-1,MATCH(ALO_SvB!$I$9,Alo_Staat,0)+MATCH(STRG!$L$1,Alo_BM,0)-1)</f>
        <v>674</v>
      </c>
      <c r="J23" s="246">
        <f t="shared" si="1"/>
        <v>8.1647486371895825E-2</v>
      </c>
      <c r="K23" s="3">
        <f>IF(ISERROR(INDEX(Alo_WB,MATCH(STRG!$G$1,Alo_Region,0)+MATCH(ALO_SvB!A23,Alo_Merkmal,0)-1,MATCH(ALO_SvB!$I$9,Alo_Staat,0)+MATCH(STRG!$L$1,Alo_BM,0)-1)-INDEX(Alo_WB,MATCH(STRG!$G$1,Alo_Region,0)+MATCH(ALO_SvB!A23,Alo_Merkmal,0)-1,MATCH(ALO_SvB!$I$9,Alo_Staat,0)+MATCH(STRG!$L$1,Alo_BM,0))),"X",INDEX(Alo_WB,MATCH(STRG!$G$1,Alo_Region,0)+MATCH(ALO_SvB!A23,Alo_Merkmal,0)-1,MATCH(ALO_SvB!$I$9,Alo_Staat,0)+MATCH(STRG!$L$1,Alo_BM,0)-1)-INDEX(Alo_WB,MATCH(STRG!$G$1,Alo_Region,0)+MATCH(ALO_SvB!A23,Alo_Merkmal,0)-1,MATCH(ALO_SvB!$I$9,Alo_Staat,0)+MATCH(STRG!$L$1,Alo_BM,0)))</f>
        <v>-62</v>
      </c>
      <c r="L23" s="275">
        <f>IF(ISERROR(K23/INDEX(Alo_WB,MATCH(STRG!$G$1,Alo_Region,0)+MATCH(ALO_SvB!A23,Alo_Merkmal,0)-1,MATCH(ALO_SvB!$I$9,Alo_Staat,0)+MATCH(STRG!$L$1,Alo_BM,0))*100),"X",K23/INDEX(Alo_WB,MATCH(STRG!$G$1,Alo_Region,0)+MATCH(ALO_SvB!A23,Alo_Merkmal,0)-1,MATCH(ALO_SvB!$I$9,Alo_Staat,0)+MATCH(STRG!$L$1,Alo_BM,0))*100)</f>
        <v>-8.4239130434782616</v>
      </c>
      <c r="M23" s="254">
        <f>INDEX(SvB_A_WB,MATCH(STRG!$I$1,SvB_A_Region,0)+MATCH("2 Fachkraft",SvB_A_AN,0)-1,MATCH("Gesamt",SvB_A_Staat,0)+MATCH(ALO_SvB!M10,SvB_A_BM,0)-1)</f>
        <v>19022667</v>
      </c>
      <c r="N23" s="3">
        <f>INDEX(SvB_A_WB,MATCH(STRG!$I$1,SvB_A_Region,0)+MATCH("2 Fachkraft",SvB_A_AN,0)-1,MATCH("Gesamt",SvB_A_Staat,0)+MATCH("Abw. abs. VJM",SvB_A_BM,0)-1)</f>
        <v>302407</v>
      </c>
      <c r="O23" s="274">
        <f>INDEX(SvB_A_WB,MATCH(STRG!$I$1,SvB_A_Region,0)+MATCH("2 Fachkraft",SvB_A_AN,0)-1,MATCH("Gesamt",SvB_A_Staat,0)+MATCH("Abw. rel. VJM",SvB_A_BM,0)-1)</f>
        <v>1.6153995724000001</v>
      </c>
      <c r="P23" s="254">
        <f>INDEX(SvB_A_WB,MATCH(STRG!$I$1,SvB_A_Region,0)+MATCH("2 Fachkraft",SvB_A_AN,0)-1,MATCH("152 Polen",SvB_A_Staat,0)+MATCH(ALO_SvB!P10,SvB_A_BM,0)-1)</f>
        <v>179471</v>
      </c>
      <c r="Q23" s="246">
        <f t="shared" si="2"/>
        <v>0.94345866433975856</v>
      </c>
      <c r="R23" s="282">
        <f>INDEX(SvB_A_WB,MATCH(STRG!$I$1,SvB_A_Region,0)+MATCH("2 Fachkraft",SvB_A_AN,0)-1,MATCH("152 Polen",SvB_A_Staat,0)+MATCH("Abw. abs. VJM",SvB_A_BM,0)-1)</f>
        <v>19683</v>
      </c>
      <c r="S23" s="274">
        <f>INDEX(SvB_A_WB,MATCH(STRG!$I$1,SvB_A_Region,0)+MATCH("2 Fachkraft",SvB_A_AN,0)-1,MATCH("152 Polen",SvB_A_Staat,0)+MATCH("Abw. rel. VJM",SvB_A_BM,0)-1)</f>
        <v>12.318196610499999</v>
      </c>
      <c r="T23" s="254">
        <f>INDEX(SvB_A_WB,MATCH(STRG!$I$1,SvB_A_Region,0)+MATCH("2 Fachkraft",SvB_A_AN,0)-1,MATCH("164 Tschechien",SvB_A_Staat,0)+MATCH(ALO_SvB!T10,SvB_A_BM,0)-1)</f>
        <v>27700</v>
      </c>
      <c r="U23" s="246">
        <f>IF(ISERROR(T23/M23*100),"X",T23/M23*100)</f>
        <v>0.14561575408958166</v>
      </c>
      <c r="V23" s="282">
        <f>INDEX(SvB_A_WB,MATCH(STRG!$I$1,SvB_A_Region,0)+MATCH("2 Fachkraft",SvB_A_AN,0)-1,MATCH("164 Tschechien",SvB_A_Staat,0)+MATCH("Abw. abs. VJM",SvB_A_BM,0)-1)</f>
        <v>3573</v>
      </c>
      <c r="W23" s="274">
        <f>INDEX(SvB_A_WB,MATCH(STRG!$I$1,SvB_A_Region,0)+MATCH("2 Fachkraft",SvB_A_AN,0)-1,MATCH("164 Tschechien",SvB_A_Staat,0)+MATCH("Abw. rel. VJM",SvB_A_BM,0)-1)</f>
        <v>14.809134994000001</v>
      </c>
    </row>
    <row r="24" spans="1:23" ht="15" customHeight="1">
      <c r="A24" s="249" t="s">
        <v>8</v>
      </c>
      <c r="B24" s="254">
        <f>INDEX(Alo_WB,MATCH(STRG!$G$1,Alo_Region,0)+MATCH(ALO_SvB!$A24,Alo_Merkmal,0)-1,MATCH(ALO_SvB!$B$8,Alo_Staat,0)+MATCH(STRG!$L$1,Alo_BM,0)-1)</f>
        <v>112168</v>
      </c>
      <c r="C24" s="245">
        <f>IF(ISERROR(INDEX(Alo_WB,MATCH(STRG!$G$1,Alo_Region,0)+MATCH(ALO_SvB!A24,Alo_Merkmal,0)-1,MATCH(ALO_SvB!$B$8,Alo_Staat,0)+MATCH(STRG!$L$1,Alo_BM,0)-1)-INDEX(Alo_WB,MATCH(STRG!$G$1,Alo_Region,0)+MATCH(ALO_SvB!A24,Alo_Merkmal,0)-1,MATCH(ALO_SvB!$B$8,Alo_Staat,0)+MATCH(STRG!$L$1,Alo_BM,0))),"X",INDEX(Alo_WB,MATCH(STRG!$G$1,Alo_Region,0)+MATCH(ALO_SvB!A24,Alo_Merkmal,0)-1,MATCH(ALO_SvB!$B$8,Alo_Staat,0)+MATCH(STRG!$L$1,Alo_BM,0)-1)-INDEX(Alo_WB,MATCH(STRG!$G$1,Alo_Region,0)+MATCH(ALO_SvB!A24,Alo_Merkmal,0)-1,MATCH(ALO_SvB!$B$8,Alo_Staat,0)+MATCH(STRG!$L$1,Alo_BM,0)))</f>
        <v>-8415</v>
      </c>
      <c r="D24" s="252">
        <f>IF(ISERROR(C24/INDEX(Alo_WB,MATCH(STRG!$G$1,Alo_Region,0)+MATCH(ALO_SvB!A24,Alo_Merkmal,0)-1,MATCH(ALO_SvB!$B$8,Alo_Staat,0)+MATCH(STRG!$L$1,Alo_BM,0))*100),"X",C24/INDEX(Alo_WB,MATCH(STRG!$G$1,Alo_Region,0)+MATCH(ALO_SvB!A24,Alo_Merkmal,0)-1,MATCH(ALO_SvB!$B$8,Alo_Staat,0)+MATCH(STRG!$L$1,Alo_BM,0))*100)</f>
        <v>-6.9785956561040949</v>
      </c>
      <c r="E24" s="3">
        <f>INDEX(Alo_WB,MATCH(STRG!$G$1,Alo_Region,0)+MATCH(ALO_SvB!$A24,Alo_Merkmal,0)-1,MATCH(ALO_SvB!$E$9,Alo_Staat,0)+MATCH(STRG!$L$1,Alo_BM,0)-1)</f>
        <v>761</v>
      </c>
      <c r="F24" s="246">
        <f t="shared" si="0"/>
        <v>0.67844661579059984</v>
      </c>
      <c r="G24" s="3">
        <f>IF(ISERROR(INDEX(Alo_WB,MATCH(STRG!$G$1,Alo_Region,0)+MATCH(ALO_SvB!A24,Alo_Merkmal,0)-1,MATCH(ALO_SvB!$E$9,Alo_Staat,0)+MATCH(STRG!$L$1,Alo_BM,0)-1)-INDEX(Alo_WB,MATCH(STRG!$G$1,Alo_Region,0)+MATCH(ALO_SvB!A24,Alo_Merkmal,0)-1,MATCH(ALO_SvB!$E$9,Alo_Staat,0)+MATCH(STRG!$L$1,Alo_BM,0))),"X",INDEX(Alo_WB,MATCH(STRG!$G$1,Alo_Region,0)+MATCH(ALO_SvB!A24,Alo_Merkmal,0)-1,MATCH(ALO_SvB!$E$9,Alo_Staat,0)+MATCH(STRG!$L$1,Alo_BM,0)-1)-INDEX(Alo_WB,MATCH(STRG!$G$1,Alo_Region,0)+MATCH(ALO_SvB!A24,Alo_Merkmal,0)-1,MATCH(ALO_SvB!$E$9,Alo_Staat,0)+MATCH(STRG!$L$1,Alo_BM,0)))</f>
        <v>-22</v>
      </c>
      <c r="H24" s="275">
        <f>IF(ISERROR(G24/INDEX(Alo_WB,MATCH(STRG!$G$1,Alo_Region,0)+MATCH(ALO_SvB!A24,Alo_Merkmal,0)-1,MATCH(ALO_SvB!$E$9,Alo_Staat,0)+MATCH(STRG!$L$1,Alo_BM,0))*100),"X",G24/INDEX(Alo_WB,MATCH(STRG!$G$1,Alo_Region,0)+MATCH(ALO_SvB!A24,Alo_Merkmal,0)-1,MATCH(ALO_SvB!$E$9,Alo_Staat,0)+MATCH(STRG!$L$1,Alo_BM,0))*100)</f>
        <v>-2.8097062579821199</v>
      </c>
      <c r="I24" s="3">
        <f>INDEX(Alo_WB,MATCH(STRG!$G$1,Alo_Region,0)+MATCH(ALO_SvB!$A24,Alo_Merkmal,0)-1,MATCH(ALO_SvB!$I$9,Alo_Staat,0)+MATCH(STRG!$L$1,Alo_BM,0)-1)</f>
        <v>83</v>
      </c>
      <c r="J24" s="246">
        <f t="shared" si="1"/>
        <v>7.3996148634191572E-2</v>
      </c>
      <c r="K24" s="3">
        <f>IF(ISERROR(INDEX(Alo_WB,MATCH(STRG!$G$1,Alo_Region,0)+MATCH(ALO_SvB!A24,Alo_Merkmal,0)-1,MATCH(ALO_SvB!$I$9,Alo_Staat,0)+MATCH(STRG!$L$1,Alo_BM,0)-1)-INDEX(Alo_WB,MATCH(STRG!$G$1,Alo_Region,0)+MATCH(ALO_SvB!A24,Alo_Merkmal,0)-1,MATCH(ALO_SvB!$I$9,Alo_Staat,0)+MATCH(STRG!$L$1,Alo_BM,0))),"X",INDEX(Alo_WB,MATCH(STRG!$G$1,Alo_Region,0)+MATCH(ALO_SvB!A24,Alo_Merkmal,0)-1,MATCH(ALO_SvB!$I$9,Alo_Staat,0)+MATCH(STRG!$L$1,Alo_BM,0)-1)-INDEX(Alo_WB,MATCH(STRG!$G$1,Alo_Region,0)+MATCH(ALO_SvB!A24,Alo_Merkmal,0)-1,MATCH(ALO_SvB!$I$9,Alo_Staat,0)+MATCH(STRG!$L$1,Alo_BM,0)))</f>
        <v>-11</v>
      </c>
      <c r="L24" s="275">
        <f>IF(ISERROR(K24/INDEX(Alo_WB,MATCH(STRG!$G$1,Alo_Region,0)+MATCH(ALO_SvB!A24,Alo_Merkmal,0)-1,MATCH(ALO_SvB!$I$9,Alo_Staat,0)+MATCH(STRG!$L$1,Alo_BM,0))*100),"X",K24/INDEX(Alo_WB,MATCH(STRG!$G$1,Alo_Region,0)+MATCH(ALO_SvB!A24,Alo_Merkmal,0)-1,MATCH(ALO_SvB!$I$9,Alo_Staat,0)+MATCH(STRG!$L$1,Alo_BM,0))*100)</f>
        <v>-11.702127659574469</v>
      </c>
      <c r="M24" s="254">
        <f>INDEX(SvB_A_WB,MATCH(STRG!$I$1,SvB_A_Region,0)+MATCH("3 Spezialist",SvB_A_AN,0)-1,MATCH("Gesamt",SvB_A_Staat,0)+MATCH(ALO_SvB!M10,SvB_A_BM,0)-1)</f>
        <v>4168417</v>
      </c>
      <c r="N24" s="3">
        <f>INDEX(SvB_A_WB,MATCH(STRG!$I$1,SvB_A_Region,0)+MATCH("3 Spezialist",SvB_A_AN,0)-1,MATCH("Gesamt",SvB_A_Staat,0)+MATCH("Abw. abs. VJM",SvB_A_BM,0)-1)</f>
        <v>94284</v>
      </c>
      <c r="O24" s="274">
        <f>INDEX(SvB_A_WB,MATCH(STRG!$I$1,SvB_A_Region,0)+MATCH("3 Spezialist",SvB_A_AN,0)-1,MATCH("Gesamt",SvB_A_Staat,0)+MATCH("Abw. rel. VJM",SvB_A_BM,0)-1)</f>
        <v>2.3142101644999999</v>
      </c>
      <c r="P24" s="254">
        <f>INDEX(SvB_A_WB,MATCH(STRG!$I$1,SvB_A_Region,0)+MATCH("3 Spezialist",SvB_A_AN,0)-1,MATCH("152 Polen",SvB_A_Staat,0)+MATCH(ALO_SvB!P10,SvB_A_BM,0)-1)</f>
        <v>14736</v>
      </c>
      <c r="Q24" s="246">
        <f t="shared" si="2"/>
        <v>0.35351549521077186</v>
      </c>
      <c r="R24" s="282">
        <f>INDEX(SvB_A_WB,MATCH(STRG!$I$1,SvB_A_Region,0)+MATCH("3 Spezialist",SvB_A_AN,0)-1,MATCH("152 Polen",SvB_A_Staat,0)+MATCH("Abw. abs. VJM",SvB_A_BM,0)-1)</f>
        <v>1516</v>
      </c>
      <c r="S24" s="274">
        <f>INDEX(SvB_A_WB,MATCH(STRG!$I$1,SvB_A_Region,0)+MATCH("3 Spezialist",SvB_A_AN,0)-1,MATCH("152 Polen",SvB_A_Staat,0)+MATCH("Abw. rel. VJM",SvB_A_BM,0)-1)</f>
        <v>11.467473525000001</v>
      </c>
      <c r="T24" s="254">
        <f>INDEX(SvB_A_WB,MATCH(STRG!$I$1,SvB_A_Region,0)+MATCH("3 Spezialist",SvB_A_AN,0)-1,MATCH("164 Tschechien",SvB_A_Staat,0)+MATCH(ALO_SvB!T10,SvB_A_BM,0)-1)</f>
        <v>2866</v>
      </c>
      <c r="U24" s="246">
        <f>IF(ISERROR(T24/M24*100),"X",T24/M24*100)</f>
        <v>6.8755117350303485E-2</v>
      </c>
      <c r="V24" s="282">
        <f>INDEX(SvB_A_WB,MATCH(STRG!$I$1,SvB_A_Region,0)+MATCH("3 Spezialist",SvB_A_AN,0)-1,MATCH("164 Tschechien",SvB_A_Staat,0)+MATCH("Abw. abs. VJM",SvB_A_BM,0)-1)</f>
        <v>294</v>
      </c>
      <c r="W24" s="274">
        <f>INDEX(SvB_A_WB,MATCH(STRG!$I$1,SvB_A_Region,0)+MATCH("3 Spezialist",SvB_A_AN,0)-1,MATCH("164 Tschechien",SvB_A_Staat,0)+MATCH("Abw. rel. VJM",SvB_A_BM,0)-1)</f>
        <v>11.4307931571</v>
      </c>
    </row>
    <row r="25" spans="1:23" ht="15" customHeight="1">
      <c r="A25" s="249" t="s">
        <v>9</v>
      </c>
      <c r="B25" s="254">
        <f>INDEX(Alo_WB,MATCH(STRG!$G$1,Alo_Region,0)+MATCH(ALO_SvB!$A25,Alo_Merkmal,0)-1,MATCH(ALO_SvB!$B$8,Alo_Staat,0)+MATCH(STRG!$L$1,Alo_BM,0)-1)</f>
        <v>140338</v>
      </c>
      <c r="C25" s="245">
        <f>IF(ISERROR(INDEX(Alo_WB,MATCH(STRG!$G$1,Alo_Region,0)+MATCH(ALO_SvB!A25,Alo_Merkmal,0)-1,MATCH(ALO_SvB!$B$8,Alo_Staat,0)+MATCH(STRG!$L$1,Alo_BM,0)-1)-INDEX(Alo_WB,MATCH(STRG!$G$1,Alo_Region,0)+MATCH(ALO_SvB!A25,Alo_Merkmal,0)-1,MATCH(ALO_SvB!$B$8,Alo_Staat,0)+MATCH(STRG!$L$1,Alo_BM,0))),"X",INDEX(Alo_WB,MATCH(STRG!$G$1,Alo_Region,0)+MATCH(ALO_SvB!A25,Alo_Merkmal,0)-1,MATCH(ALO_SvB!$B$8,Alo_Staat,0)+MATCH(STRG!$L$1,Alo_BM,0)-1)-INDEX(Alo_WB,MATCH(STRG!$G$1,Alo_Region,0)+MATCH(ALO_SvB!A25,Alo_Merkmal,0)-1,MATCH(ALO_SvB!$B$8,Alo_Staat,0)+MATCH(STRG!$L$1,Alo_BM,0)))</f>
        <v>-6813</v>
      </c>
      <c r="D25" s="252">
        <f>IF(ISERROR(C25/INDEX(Alo_WB,MATCH(STRG!$G$1,Alo_Region,0)+MATCH(ALO_SvB!A25,Alo_Merkmal,0)-1,MATCH(ALO_SvB!$B$8,Alo_Staat,0)+MATCH(STRG!$L$1,Alo_BM,0))*100),"X",C25/INDEX(Alo_WB,MATCH(STRG!$G$1,Alo_Region,0)+MATCH(ALO_SvB!A25,Alo_Merkmal,0)-1,MATCH(ALO_SvB!$B$8,Alo_Staat,0)+MATCH(STRG!$L$1,Alo_BM,0))*100)</f>
        <v>-4.6299379548898747</v>
      </c>
      <c r="E25" s="3">
        <f>INDEX(Alo_WB,MATCH(STRG!$G$1,Alo_Region,0)+MATCH(ALO_SvB!$A25,Alo_Merkmal,0)-1,MATCH(ALO_SvB!$E$9,Alo_Staat,0)+MATCH(STRG!$L$1,Alo_BM,0)-1)</f>
        <v>899</v>
      </c>
      <c r="F25" s="246">
        <f t="shared" si="0"/>
        <v>0.64059627470820446</v>
      </c>
      <c r="G25" s="3">
        <f>IF(ISERROR(INDEX(Alo_WB,MATCH(STRG!$G$1,Alo_Region,0)+MATCH(ALO_SvB!A25,Alo_Merkmal,0)-1,MATCH(ALO_SvB!$E$9,Alo_Staat,0)+MATCH(STRG!$L$1,Alo_BM,0)-1)-INDEX(Alo_WB,MATCH(STRG!$G$1,Alo_Region,0)+MATCH(ALO_SvB!A25,Alo_Merkmal,0)-1,MATCH(ALO_SvB!$E$9,Alo_Staat,0)+MATCH(STRG!$L$1,Alo_BM,0))),"X",INDEX(Alo_WB,MATCH(STRG!$G$1,Alo_Region,0)+MATCH(ALO_SvB!A25,Alo_Merkmal,0)-1,MATCH(ALO_SvB!$E$9,Alo_Staat,0)+MATCH(STRG!$L$1,Alo_BM,0)-1)-INDEX(Alo_WB,MATCH(STRG!$G$1,Alo_Region,0)+MATCH(ALO_SvB!A25,Alo_Merkmal,0)-1,MATCH(ALO_SvB!$E$9,Alo_Staat,0)+MATCH(STRG!$L$1,Alo_BM,0)))</f>
        <v>-109</v>
      </c>
      <c r="H25" s="275">
        <f>IF(ISERROR(G25/INDEX(Alo_WB,MATCH(STRG!$G$1,Alo_Region,0)+MATCH(ALO_SvB!A25,Alo_Merkmal,0)-1,MATCH(ALO_SvB!$E$9,Alo_Staat,0)+MATCH(STRG!$L$1,Alo_BM,0))*100),"X",G25/INDEX(Alo_WB,MATCH(STRG!$G$1,Alo_Region,0)+MATCH(ALO_SvB!A25,Alo_Merkmal,0)-1,MATCH(ALO_SvB!$E$9,Alo_Staat,0)+MATCH(STRG!$L$1,Alo_BM,0))*100)</f>
        <v>-10.813492063492063</v>
      </c>
      <c r="I25" s="3">
        <f>INDEX(Alo_WB,MATCH(STRG!$G$1,Alo_Region,0)+MATCH(ALO_SvB!$A25,Alo_Merkmal,0)-1,MATCH(ALO_SvB!$I$9,Alo_Staat,0)+MATCH(STRG!$L$1,Alo_BM,0)-1)</f>
        <v>118</v>
      </c>
      <c r="J25" s="246">
        <f t="shared" si="1"/>
        <v>8.4082714589063551E-2</v>
      </c>
      <c r="K25" s="3">
        <f>IF(ISERROR(INDEX(Alo_WB,MATCH(STRG!$G$1,Alo_Region,0)+MATCH(ALO_SvB!A25,Alo_Merkmal,0)-1,MATCH(ALO_SvB!$I$9,Alo_Staat,0)+MATCH(STRG!$L$1,Alo_BM,0)-1)-INDEX(Alo_WB,MATCH(STRG!$G$1,Alo_Region,0)+MATCH(ALO_SvB!A25,Alo_Merkmal,0)-1,MATCH(ALO_SvB!$I$9,Alo_Staat,0)+MATCH(STRG!$L$1,Alo_BM,0))),"X",INDEX(Alo_WB,MATCH(STRG!$G$1,Alo_Region,0)+MATCH(ALO_SvB!A25,Alo_Merkmal,0)-1,MATCH(ALO_SvB!$I$9,Alo_Staat,0)+MATCH(STRG!$L$1,Alo_BM,0)-1)-INDEX(Alo_WB,MATCH(STRG!$G$1,Alo_Region,0)+MATCH(ALO_SvB!A25,Alo_Merkmal,0)-1,MATCH(ALO_SvB!$I$9,Alo_Staat,0)+MATCH(STRG!$L$1,Alo_BM,0)))</f>
        <v>2</v>
      </c>
      <c r="L25" s="275">
        <f>IF(ISERROR(K25/INDEX(Alo_WB,MATCH(STRG!$G$1,Alo_Region,0)+MATCH(ALO_SvB!A25,Alo_Merkmal,0)-1,MATCH(ALO_SvB!$I$9,Alo_Staat,0)+MATCH(STRG!$L$1,Alo_BM,0))*100),"X",K25/INDEX(Alo_WB,MATCH(STRG!$G$1,Alo_Region,0)+MATCH(ALO_SvB!A25,Alo_Merkmal,0)-1,MATCH(ALO_SvB!$I$9,Alo_Staat,0)+MATCH(STRG!$L$1,Alo_BM,0))*100)</f>
        <v>1.7241379310344827</v>
      </c>
      <c r="M25" s="254">
        <f>INDEX(SvB_A_WB,MATCH(STRG!$I$1,SvB_A_Region,0)+MATCH("4 Experte",SvB_A_AN,0)-1,MATCH("Gesamt",SvB_A_Staat,0)+MATCH(ALO_SvB!M10,SvB_A_BM,0)-1)</f>
        <v>4242310</v>
      </c>
      <c r="N25" s="3">
        <f>INDEX(SvB_A_WB,MATCH(STRG!$I$1,SvB_A_Region,0)+MATCH("4 Experte",SvB_A_AN,0)-1,MATCH("Gesamt",SvB_A_Staat,0)+MATCH("Abw. abs. VJM",SvB_A_BM,0)-1)</f>
        <v>146852</v>
      </c>
      <c r="O25" s="274">
        <f>INDEX(SvB_A_WB,MATCH(STRG!$I$1,SvB_A_Region,0)+MATCH("4 Experte",SvB_A_AN,0)-1,MATCH("Gesamt",SvB_A_Staat,0)+MATCH("Abw. rel. VJM",SvB_A_BM,0)-1)</f>
        <v>3.5857283849999999</v>
      </c>
      <c r="P25" s="254">
        <f>INDEX(SvB_A_WB,MATCH(STRG!$I$1,SvB_A_Region,0)+MATCH("4 Experte",SvB_A_AN,0)-1,MATCH("152 Polen",SvB_A_Staat,0)+MATCH(ALO_SvB!P10,SvB_A_BM,0)-1)</f>
        <v>14733</v>
      </c>
      <c r="Q25" s="246">
        <f t="shared" si="2"/>
        <v>0.34728720909127342</v>
      </c>
      <c r="R25" s="282">
        <f>INDEX(SvB_A_WB,MATCH(STRG!$I$1,SvB_A_Region,0)+MATCH("4 Experte",SvB_A_AN,0)-1,MATCH("152 Polen",SvB_A_Staat,0)+MATCH("Abw. abs. VJM",SvB_A_BM,0)-1)</f>
        <v>984</v>
      </c>
      <c r="S25" s="274">
        <f>INDEX(SvB_A_WB,MATCH(STRG!$I$1,SvB_A_Region,0)+MATCH("4 Experte",SvB_A_AN,0)-1,MATCH("152 Polen",SvB_A_Staat,0)+MATCH("Abw. rel. VJM",SvB_A_BM,0)-1)</f>
        <v>7.1568841369999996</v>
      </c>
      <c r="T25" s="254">
        <f>INDEX(SvB_A_WB,MATCH(STRG!$I$1,SvB_A_Region,0)+MATCH("4 Experte",SvB_A_AN,0)-1,MATCH("164 Tschechien",SvB_A_Staat,0)+MATCH(ALO_SvB!T10,SvB_A_BM,0)-1)</f>
        <v>3939</v>
      </c>
      <c r="U25" s="246">
        <f>IF(ISERROR(T25/M25*100),"X",T25/M25*100)</f>
        <v>9.2850357470340456E-2</v>
      </c>
      <c r="V25" s="282">
        <f>INDEX(SvB_A_WB,MATCH(STRG!$I$1,SvB_A_Region,0)+MATCH("4 Experte",SvB_A_AN,0)-1,MATCH("164 Tschechien",SvB_A_Staat,0)+MATCH("Abw. abs. VJM",SvB_A_BM,0)-1)</f>
        <v>277</v>
      </c>
      <c r="W25" s="274">
        <f>INDEX(SvB_A_WB,MATCH(STRG!$I$1,SvB_A_Region,0)+MATCH("4 Experte",SvB_A_AN,0)-1,MATCH("164 Tschechien",SvB_A_Staat,0)+MATCH("Abw. rel. VJM",SvB_A_BM,0)-1)</f>
        <v>7.5641725833000004</v>
      </c>
    </row>
    <row r="26" spans="1:23" ht="15" customHeight="1">
      <c r="A26" s="250" t="s">
        <v>174</v>
      </c>
      <c r="B26" s="285">
        <f>INDEX(Alo_WB,MATCH(STRG!$G$1,Alo_Region,0)+MATCH("Ohne Angabe",Alo_Merkmal,0)-1,MATCH(ALO_SvB!$B$8,Alo_Staat,0)+MATCH(STRG!$L$1,Alo_BM,0)-1)</f>
        <v>126600</v>
      </c>
      <c r="C26" s="276">
        <f>IF(ISERROR(INDEX(Alo_WB,MATCH(STRG!$G$1,Alo_Region,0)+MATCH("Ohne Angabe",Alo_Merkmal,0)-1,MATCH(ALO_SvB!$B$8,Alo_Staat,0)+MATCH(STRG!$L$1,Alo_BM,0)-1)-INDEX(Alo_WB,MATCH(STRG!$G$1,Alo_Region,0)+MATCH("Ohne Angabe",Alo_Merkmal,0)-1,MATCH(ALO_SvB!$B$8,Alo_Staat,0)+MATCH(STRG!$L$1,Alo_BM,0))),"X",INDEX(Alo_WB,MATCH(STRG!$G$1,Alo_Region,0)+MATCH("Ohne Angabe",Alo_Merkmal,0)-1,MATCH(ALO_SvB!$B$8,Alo_Staat,0)+MATCH(STRG!$L$1,Alo_BM,0)-1)-INDEX(Alo_WB,MATCH(STRG!$G$1,Alo_Region,0)+MATCH("Ohne Angabe",Alo_Merkmal,0)-1,MATCH(ALO_SvB!$B$8,Alo_Staat,0)+MATCH(STRG!$L$1,Alo_BM,0)))</f>
        <v>-11712</v>
      </c>
      <c r="D26" s="277">
        <f>IF(ISERROR(C26/INDEX(Alo_WB,MATCH(STRG!$G$1,Alo_Region,0)+MATCH("Ohne Angabe",Alo_Merkmal,0)-1,MATCH(ALO_SvB!$B$8,Alo_Staat,0)+MATCH(STRG!$L$1,Alo_BM,0))*100),"X",C26/INDEX(Alo_WB,MATCH(STRG!$G$1,Alo_Region,0)+MATCH("Ohne Angabe",Alo_Merkmal,0)-1,MATCH(ALO_SvB!$B$8,Alo_Staat,0)+MATCH(STRG!$L$1,Alo_BM,0))*100)</f>
        <v>-8.4678119035224704</v>
      </c>
      <c r="E26" s="278">
        <f>INDEX(Alo_WB,MATCH(STRG!$G$1,Alo_Region,0)+MATCH("Ohne Angabe",Alo_Merkmal,0)-1,MATCH(ALO_SvB!$E$9,Alo_Staat,0)+MATCH(STRG!$L$1,Alo_BM,0)-1)</f>
        <v>1299</v>
      </c>
      <c r="F26" s="247">
        <f t="shared" si="0"/>
        <v>1.0260663507109005</v>
      </c>
      <c r="G26" s="278">
        <f>IF(ISERROR(INDEX(Alo_WB,MATCH(STRG!$G$1,Alo_Region,0)+MATCH("Ohne Angabe",Alo_Merkmal,0)-1,MATCH(ALO_SvB!$E$9,Alo_Staat,0)+MATCH(STRG!$L$1,Alo_BM,0)-1)-INDEX(Alo_WB,MATCH(STRG!$G$1,Alo_Region,0)+MATCH("Ohne Angabe",Alo_Merkmal,0)-1,MATCH(ALO_SvB!$E$9,Alo_Staat,0)+MATCH(STRG!$L$1,Alo_BM,0))),"X",INDEX(Alo_WB,MATCH(STRG!$G$1,Alo_Region,0)+MATCH("Ohne Angabe",Alo_Merkmal,0)-1,MATCH(ALO_SvB!$E$9,Alo_Staat,0)+MATCH(STRG!$L$1,Alo_BM,0)-1)-INDEX(Alo_WB,MATCH(STRG!$G$1,Alo_Region,0)+MATCH("Ohne Angabe",Alo_Merkmal,0)-1,MATCH(ALO_SvB!$E$9,Alo_Staat,0)+MATCH(STRG!$L$1,Alo_BM,0)))</f>
        <v>-277</v>
      </c>
      <c r="H26" s="279">
        <f>IF(ISERROR(G26/INDEX(Alo_WB,MATCH(STRG!$G$1,Alo_Region,0)+MATCH("Ohne Angabe",Alo_Merkmal,0)-1,MATCH(ALO_SvB!$E$9,Alo_Staat,0)+MATCH(STRG!$L$1,Alo_BM,0))*100),"X",G26/INDEX(Alo_WB,MATCH(STRG!$G$1,Alo_Region,0)+MATCH("Ohne Angabe",Alo_Merkmal,0)-1,MATCH(ALO_SvB!$E$9,Alo_Staat,0)+MATCH(STRG!$L$1,Alo_BM,0))*100)</f>
        <v>-17.576142131979697</v>
      </c>
      <c r="I26" s="278">
        <f>INDEX(Alo_WB,MATCH(STRG!$G$1,Alo_Region,0)+MATCH("Ohne Angabe",Alo_Merkmal,0)-1,MATCH(ALO_SvB!$I$9,Alo_Staat,0)+MATCH(STRG!$L$1,Alo_BM,0)-1)</f>
        <v>77</v>
      </c>
      <c r="J26" s="247">
        <f t="shared" si="1"/>
        <v>6.0821484992101112E-2</v>
      </c>
      <c r="K26" s="278">
        <f>IF(ISERROR(INDEX(Alo_WB,MATCH(STRG!$G$1,Alo_Region,0)+MATCH("Ohne Angabe",Alo_Merkmal,0)-1,MATCH(ALO_SvB!$I$9,Alo_Staat,0)+MATCH(STRG!$L$1,Alo_BM,0)-1)-INDEX(Alo_WB,MATCH(STRG!$G$1,Alo_Region,0)+MATCH("Ohne Angabe",Alo_Merkmal,0)-1,MATCH(ALO_SvB!$I$9,Alo_Staat,0)+MATCH(STRG!$L$1,Alo_BM,0))),"X",INDEX(Alo_WB,MATCH(STRG!$G$1,Alo_Region,0)+MATCH("Ohne Angabe",Alo_Merkmal,0)-1,MATCH(ALO_SvB!$I$9,Alo_Staat,0)+MATCH(STRG!$L$1,Alo_BM,0)-1)-INDEX(Alo_WB,MATCH(STRG!$G$1,Alo_Region,0)+MATCH("Ohne Angabe",Alo_Merkmal,0)-1,MATCH(ALO_SvB!$I$9,Alo_Staat,0)+MATCH(STRG!$L$1,Alo_BM,0)))</f>
        <v>-2</v>
      </c>
      <c r="L26" s="279">
        <f>IF(ISERROR(K26/INDEX(Alo_WB,MATCH(STRG!$G$1,Alo_Region,0)+MATCH("Ohne Angabe",Alo_Merkmal,0)-1,MATCH(ALO_SvB!$I$9,Alo_Staat,0)+MATCH(STRG!$L$1,Alo_BM,0))*100),"X",K26/INDEX(Alo_WB,MATCH(STRG!$G$1,Alo_Region,0)+MATCH("Ohne Angabe",Alo_Merkmal,0)-1,MATCH(ALO_SvB!$I$9,Alo_Staat,0)+MATCH(STRG!$L$1,Alo_BM,0))*100)</f>
        <v>-2.5316455696202533</v>
      </c>
      <c r="M26" s="285">
        <f>INDEX(SvB_A_WB,MATCH(STRG!$I$1,SvB_A_Region,0)+MATCH("Keine Angabe",SvB_A_AN,0)-1,MATCH("Gesamt",SvB_A_Staat,0)+MATCH(ALO_SvB!M10,SvB_A_BM,0)-1)</f>
        <v>185475</v>
      </c>
      <c r="N26" s="278">
        <f>INDEX(SvB_A_WB,MATCH(STRG!$I$1,SvB_A_Region,0)+MATCH("Keine Angabe",SvB_A_AN,0)-1,MATCH("Gesamt",SvB_A_Staat,0)+MATCH("Abw. abs. VJM",SvB_A_BM,0)-1)</f>
        <v>-1926</v>
      </c>
      <c r="O26" s="286">
        <f>INDEX(SvB_A_WB,MATCH(STRG!$I$1,SvB_A_Region,0)+MATCH("Keine Angabe",SvB_A_AN,0)-1,MATCH("Gesamt",SvB_A_Staat,0)+MATCH("Abw. rel. VJM",SvB_A_BM,0)-1)</f>
        <v>-1.0277426481</v>
      </c>
      <c r="P26" s="285">
        <f>INDEX(SvB_A_WB,MATCH(STRG!$I$1,SvB_A_Region,0)+MATCH("Keine Angabe",SvB_A_AN,0)-1,MATCH("152 Polen",SvB_A_Staat,0)+MATCH(ALO_SvB!P10,SvB_A_BM,0)-1)</f>
        <v>222</v>
      </c>
      <c r="Q26" s="247">
        <f t="shared" si="2"/>
        <v>0.1196926809543065</v>
      </c>
      <c r="R26" s="287">
        <f>INDEX(SvB_A_WB,MATCH(STRG!$I$1,SvB_A_Region,0)+MATCH("Keine Angabe",SvB_A_AN,0)-1,MATCH("152 Polen",SvB_A_Staat,0)+MATCH("Abw. abs. VJM",SvB_A_BM,0)-1)</f>
        <v>11</v>
      </c>
      <c r="S26" s="286">
        <f>INDEX(SvB_A_WB,MATCH(STRG!$I$1,SvB_A_Region,0)+MATCH("Keine Angabe",SvB_A_AN,0)-1,MATCH("152 Polen",SvB_A_Staat,0)+MATCH("Abw. rel. VJM",SvB_A_BM,0)-1)</f>
        <v>5.2132701421999998</v>
      </c>
      <c r="T26" s="285">
        <f>INDEX(SvB_A_WB,MATCH(STRG!$I$1,SvB_A_Region,0)+MATCH("Keine Angabe",SvB_A_AN,0)-1,MATCH("164 Tschechien",SvB_A_Staat,0)+MATCH(ALO_SvB!T10,SvB_A_BM,0)-1)</f>
        <v>18</v>
      </c>
      <c r="U26" s="247">
        <f>IF(ISERROR(T26/M26*100),"X",T26/M26*100)</f>
        <v>9.7048119692680953E-3</v>
      </c>
      <c r="V26" s="287">
        <f>INDEX(SvB_A_WB,MATCH(STRG!$I$1,SvB_A_Region,0)+MATCH("Keine Angabe",SvB_A_AN,0)-1,MATCH("164 Tschechien",SvB_A_Staat,0)+MATCH("Abw. abs. VJM",SvB_A_BM,0)-1)</f>
        <v>-2</v>
      </c>
      <c r="W26" s="286">
        <f>INDEX(SvB_A_WB,MATCH(STRG!$I$1,SvB_A_Region,0)+MATCH("Keine Angabe",SvB_A_AN,0)-1,MATCH("164 Tschechien",SvB_A_Staat,0)+MATCH("Abw. rel. VJM",SvB_A_BM,0)-1)</f>
        <v>-10</v>
      </c>
    </row>
    <row r="27" spans="1:23" ht="11.25" customHeight="1">
      <c r="A27" s="230" t="s">
        <v>412</v>
      </c>
      <c r="B27" s="83"/>
      <c r="C27" s="83"/>
      <c r="D27" s="83"/>
      <c r="E27" s="83"/>
      <c r="F27" s="83"/>
      <c r="G27" s="83"/>
      <c r="H27" s="83"/>
      <c r="I27" s="83"/>
      <c r="J27" s="83"/>
      <c r="K27" s="83"/>
      <c r="W27" s="85" t="s">
        <v>18</v>
      </c>
    </row>
    <row r="28" spans="1:23" ht="11.25" customHeight="1"/>
    <row r="29" spans="1:23" ht="11.25" customHeight="1">
      <c r="A29" s="404" t="s">
        <v>331</v>
      </c>
      <c r="B29" s="404"/>
      <c r="C29" s="404"/>
      <c r="D29" s="404"/>
      <c r="E29" s="404"/>
      <c r="F29" s="404"/>
      <c r="G29" s="404"/>
      <c r="H29" s="404"/>
      <c r="I29" s="404"/>
      <c r="J29" s="404"/>
      <c r="K29" s="404"/>
      <c r="L29" s="404"/>
      <c r="M29" s="404"/>
      <c r="N29" s="404"/>
      <c r="O29" s="404"/>
      <c r="P29" s="404"/>
      <c r="Q29" s="404"/>
      <c r="R29" s="404"/>
      <c r="S29" s="404"/>
      <c r="T29" s="404"/>
      <c r="U29" s="404"/>
      <c r="V29" s="404"/>
      <c r="W29" s="404"/>
    </row>
    <row r="30" spans="1:23" ht="11.25" customHeight="1">
      <c r="A30" s="404" t="s">
        <v>111</v>
      </c>
      <c r="B30" s="404"/>
      <c r="C30" s="404"/>
      <c r="D30" s="404"/>
      <c r="E30" s="404"/>
      <c r="F30" s="404"/>
      <c r="G30" s="404"/>
      <c r="H30" s="404"/>
      <c r="I30" s="404"/>
      <c r="J30" s="404"/>
      <c r="K30" s="404"/>
      <c r="L30" s="404"/>
      <c r="M30" s="404"/>
      <c r="N30" s="404"/>
      <c r="O30" s="404"/>
      <c r="P30" s="404"/>
      <c r="Q30" s="404"/>
      <c r="R30" s="404"/>
      <c r="S30" s="404"/>
      <c r="T30" s="404"/>
      <c r="U30" s="404"/>
      <c r="V30" s="404"/>
      <c r="W30" s="404"/>
    </row>
    <row r="31" spans="1:23">
      <c r="A31" s="404" t="str">
        <f>IF(COUNTIF($B$13:$C$26,"x")&gt;0,"x) Bei unvollständigen oder unplausiblen Datenlieferungen zugelassener kommunaler Träger (zkT) werden nicht alle Merkmale geschätzt. Sie werden in diesem Fall der Ausprägung ""keine/ohne Angabe"" zugeordnet."&amp;" Näheres kann den Methodischen Hinweisen "&amp;"""Schätzungen in der Statistik der Arbeitslosen und Arbeitsuchenden"""&amp;" entnommen werden."," ")</f>
        <v xml:space="preserve"> </v>
      </c>
      <c r="B31" s="404"/>
      <c r="C31" s="404"/>
      <c r="D31" s="404"/>
      <c r="E31" s="404"/>
      <c r="F31" s="404"/>
      <c r="G31" s="404"/>
      <c r="H31" s="404"/>
      <c r="I31" s="404"/>
      <c r="J31" s="404"/>
      <c r="K31" s="404"/>
      <c r="L31" s="404"/>
      <c r="M31" s="404"/>
      <c r="N31" s="404"/>
      <c r="O31" s="404"/>
      <c r="P31" s="404"/>
      <c r="Q31" s="404"/>
      <c r="R31" s="404"/>
      <c r="S31" s="404"/>
      <c r="T31" s="404"/>
      <c r="U31" s="404"/>
      <c r="V31" s="404"/>
      <c r="W31" s="404"/>
    </row>
  </sheetData>
  <mergeCells count="31">
    <mergeCell ref="K10:L10"/>
    <mergeCell ref="B7:L7"/>
    <mergeCell ref="M7:W7"/>
    <mergeCell ref="M8:O9"/>
    <mergeCell ref="P8:W8"/>
    <mergeCell ref="P9:S9"/>
    <mergeCell ref="T9:W9"/>
    <mergeCell ref="I9:L9"/>
    <mergeCell ref="U10:U11"/>
    <mergeCell ref="M10:M11"/>
    <mergeCell ref="N10:O10"/>
    <mergeCell ref="P10:P11"/>
    <mergeCell ref="Q10:Q11"/>
    <mergeCell ref="R10:S10"/>
    <mergeCell ref="T10:T11"/>
    <mergeCell ref="A31:W31"/>
    <mergeCell ref="A30:W30"/>
    <mergeCell ref="A29:W29"/>
    <mergeCell ref="A7:A12"/>
    <mergeCell ref="A3:W3"/>
    <mergeCell ref="V10:W10"/>
    <mergeCell ref="B8:D9"/>
    <mergeCell ref="C10:D10"/>
    <mergeCell ref="B10:B11"/>
    <mergeCell ref="E8:L8"/>
    <mergeCell ref="E9:H9"/>
    <mergeCell ref="E10:E11"/>
    <mergeCell ref="F10:F11"/>
    <mergeCell ref="G10:H10"/>
    <mergeCell ref="I10:I11"/>
    <mergeCell ref="J10:J11"/>
  </mergeCells>
  <printOptions horizontalCentered="1"/>
  <pageMargins left="0.31496062992125984" right="0.19685039370078741" top="0.39370078740157483" bottom="0.39370078740157483" header="0.51181102362204722" footer="0.51181102362204722"/>
  <pageSetup paperSize="9" scale="70"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0</xdr:col>
                    <xdr:colOff>28575</xdr:colOff>
                    <xdr:row>3</xdr:row>
                    <xdr:rowOff>19050</xdr:rowOff>
                  </from>
                  <to>
                    <xdr:col>0</xdr:col>
                    <xdr:colOff>1885950</xdr:colOff>
                    <xdr:row>3</xdr:row>
                    <xdr:rowOff>219075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4" tint="0.59999389629810485"/>
  </sheetPr>
  <dimension ref="A1:I34"/>
  <sheetViews>
    <sheetView showGridLines="0" zoomScaleNormal="100" workbookViewId="0"/>
  </sheetViews>
  <sheetFormatPr baseColWidth="10" defaultRowHeight="14.25"/>
  <cols>
    <col min="1" max="1" width="12.875" customWidth="1"/>
    <col min="7" max="7" width="11.125" customWidth="1"/>
    <col min="8" max="8" width="4.25" customWidth="1"/>
    <col min="9" max="9" width="7.125" customWidth="1"/>
  </cols>
  <sheetData>
    <row r="1" spans="1:9" ht="33.75" customHeight="1">
      <c r="A1" s="7"/>
      <c r="B1" s="7"/>
      <c r="C1" s="7"/>
      <c r="D1" s="7"/>
      <c r="E1" s="7"/>
      <c r="F1" s="7"/>
      <c r="G1" s="7"/>
      <c r="H1" s="7"/>
      <c r="I1" s="8" t="s">
        <v>17</v>
      </c>
    </row>
    <row r="3" spans="1:9">
      <c r="A3" s="408" t="s">
        <v>297</v>
      </c>
      <c r="B3" s="427"/>
      <c r="C3" s="427"/>
      <c r="D3" s="427"/>
      <c r="E3" s="427"/>
      <c r="F3" s="427"/>
      <c r="G3" s="427"/>
      <c r="H3" s="427"/>
      <c r="I3" s="427"/>
    </row>
    <row r="4" spans="1:9" ht="11.25" customHeight="1">
      <c r="A4" s="10" t="s">
        <v>156</v>
      </c>
      <c r="B4" s="1"/>
      <c r="C4" s="1"/>
      <c r="D4" s="1"/>
      <c r="E4" s="1"/>
      <c r="F4" s="1"/>
      <c r="G4" s="1"/>
      <c r="H4" s="1"/>
      <c r="I4" s="1"/>
    </row>
    <row r="5" spans="1:9" ht="11.25" customHeight="1">
      <c r="A5" s="9" t="s">
        <v>407</v>
      </c>
      <c r="B5" s="1"/>
      <c r="C5" s="1"/>
      <c r="D5" s="1"/>
      <c r="E5" s="83"/>
      <c r="F5" s="1"/>
      <c r="G5" s="1"/>
      <c r="H5" s="1"/>
      <c r="I5" s="1"/>
    </row>
    <row r="6" spans="1:9">
      <c r="A6" s="162"/>
    </row>
    <row r="28" spans="7:9">
      <c r="G28" s="165"/>
      <c r="H28" s="167" t="s">
        <v>170</v>
      </c>
      <c r="I28" s="166">
        <v>0.2</v>
      </c>
    </row>
    <row r="29" spans="7:9">
      <c r="G29" s="165">
        <v>0.3</v>
      </c>
      <c r="H29" s="167" t="s">
        <v>170</v>
      </c>
      <c r="I29" s="166">
        <v>0.5</v>
      </c>
    </row>
    <row r="30" spans="7:9">
      <c r="G30" s="165">
        <v>0.6</v>
      </c>
      <c r="H30" s="167" t="s">
        <v>170</v>
      </c>
      <c r="I30" s="166">
        <v>1.1000000000000001</v>
      </c>
    </row>
    <row r="31" spans="7:9">
      <c r="G31" s="165">
        <v>1.2</v>
      </c>
      <c r="H31" s="167" t="s">
        <v>170</v>
      </c>
      <c r="I31" s="166">
        <v>2.2999999999999998</v>
      </c>
    </row>
    <row r="32" spans="7:9">
      <c r="H32" s="167" t="s">
        <v>171</v>
      </c>
      <c r="I32" s="166">
        <v>2.2999999999999998</v>
      </c>
    </row>
    <row r="34" spans="1:9">
      <c r="A34" s="428" t="s">
        <v>412</v>
      </c>
      <c r="B34" s="428"/>
      <c r="C34" s="428"/>
      <c r="D34" s="428"/>
      <c r="I34" s="85" t="s">
        <v>18</v>
      </c>
    </row>
  </sheetData>
  <mergeCells count="2">
    <mergeCell ref="A3:I3"/>
    <mergeCell ref="A34:D34"/>
  </mergeCells>
  <pageMargins left="0.70866141732283472" right="0.70866141732283472" top="0.78740157480314965" bottom="0.78740157480314965" header="0.31496062992125984" footer="0.31496062992125984"/>
  <pageSetup paperSize="9" scale="99" fitToWidth="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4" tint="0.59999389629810485"/>
    <pageSetUpPr fitToPage="1"/>
  </sheetPr>
  <dimension ref="A1:J34"/>
  <sheetViews>
    <sheetView showGridLines="0" zoomScaleNormal="100" workbookViewId="0"/>
  </sheetViews>
  <sheetFormatPr baseColWidth="10" defaultRowHeight="14.25"/>
  <cols>
    <col min="7" max="7" width="11.125" customWidth="1"/>
    <col min="8" max="8" width="4.25" customWidth="1"/>
    <col min="9" max="9" width="7.125" customWidth="1"/>
    <col min="10" max="10" width="11.875" customWidth="1"/>
  </cols>
  <sheetData>
    <row r="1" spans="1:10" ht="33.75" customHeight="1">
      <c r="A1" s="7"/>
      <c r="B1" s="7"/>
      <c r="C1" s="7"/>
      <c r="D1" s="7"/>
      <c r="E1" s="7"/>
      <c r="F1" s="7"/>
      <c r="G1" s="7"/>
      <c r="H1" s="7"/>
      <c r="I1" s="8" t="s">
        <v>17</v>
      </c>
    </row>
    <row r="3" spans="1:10">
      <c r="A3" s="408" t="s">
        <v>296</v>
      </c>
      <c r="B3" s="427"/>
      <c r="C3" s="427"/>
      <c r="D3" s="427"/>
      <c r="E3" s="427"/>
      <c r="F3" s="427"/>
      <c r="G3" s="427"/>
      <c r="H3" s="427"/>
      <c r="I3" s="427"/>
      <c r="J3" s="427"/>
    </row>
    <row r="4" spans="1:10" ht="11.25" customHeight="1">
      <c r="A4" s="10" t="s">
        <v>156</v>
      </c>
      <c r="B4" s="1"/>
      <c r="C4" s="1"/>
      <c r="D4" s="1"/>
      <c r="E4" s="1"/>
      <c r="F4" s="1"/>
      <c r="G4" s="1"/>
      <c r="H4" s="1"/>
      <c r="I4" s="1"/>
      <c r="J4" s="1"/>
    </row>
    <row r="5" spans="1:10" ht="11.25" customHeight="1">
      <c r="A5" s="9" t="s">
        <v>407</v>
      </c>
      <c r="B5" s="1"/>
      <c r="C5" s="1"/>
      <c r="D5" s="1"/>
      <c r="E5" s="83"/>
      <c r="F5" s="1"/>
      <c r="G5" s="1"/>
      <c r="H5" s="1"/>
      <c r="I5" s="1"/>
      <c r="J5" s="1"/>
    </row>
    <row r="28" spans="7:9">
      <c r="G28" s="165"/>
      <c r="H28" s="167" t="s">
        <v>170</v>
      </c>
      <c r="I28" s="166">
        <v>0.2</v>
      </c>
    </row>
    <row r="29" spans="7:9">
      <c r="G29" s="165">
        <v>0.3</v>
      </c>
      <c r="H29" s="167" t="s">
        <v>170</v>
      </c>
      <c r="I29" s="166">
        <v>0.5</v>
      </c>
    </row>
    <row r="30" spans="7:9">
      <c r="G30" s="165">
        <v>0.6</v>
      </c>
      <c r="H30" s="167" t="s">
        <v>170</v>
      </c>
      <c r="I30" s="166">
        <v>1.1000000000000001</v>
      </c>
    </row>
    <row r="31" spans="7:9">
      <c r="G31" s="165">
        <v>1.2</v>
      </c>
      <c r="H31" s="167" t="s">
        <v>170</v>
      </c>
      <c r="I31" s="166">
        <v>2.2999999999999998</v>
      </c>
    </row>
    <row r="32" spans="7:9">
      <c r="H32" s="167" t="s">
        <v>171</v>
      </c>
      <c r="I32" s="166">
        <v>2.2999999999999998</v>
      </c>
    </row>
    <row r="34" spans="1:9">
      <c r="A34" s="428" t="s">
        <v>412</v>
      </c>
      <c r="B34" s="428"/>
      <c r="C34" s="428"/>
      <c r="D34" s="428"/>
      <c r="I34" s="85" t="s">
        <v>18</v>
      </c>
    </row>
  </sheetData>
  <mergeCells count="2">
    <mergeCell ref="A3:J3"/>
    <mergeCell ref="A34:D34"/>
  </mergeCells>
  <pageMargins left="0.70866141732283472" right="0.70866141732283472" top="0.78740157480314965" bottom="0.78740157480314965"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24</vt:i4>
      </vt:variant>
    </vt:vector>
  </HeadingPairs>
  <TitlesOfParts>
    <vt:vector size="43" baseType="lpstr">
      <vt:lpstr>Impressum</vt:lpstr>
      <vt:lpstr>Inhaltsverzeichnis</vt:lpstr>
      <vt:lpstr>ALO_SvB</vt:lpstr>
      <vt:lpstr>Karte_ALO_Polen</vt:lpstr>
      <vt:lpstr>Karte_ALO_Tschechen</vt:lpstr>
      <vt:lpstr>Karte_SvB_Polen</vt:lpstr>
      <vt:lpstr>Karte_SvB_Tschechen</vt:lpstr>
      <vt:lpstr>Pendler</vt:lpstr>
      <vt:lpstr>Karte_Pendler_Polen</vt:lpstr>
      <vt:lpstr>Karte_Pendler_Tschechen</vt:lpstr>
      <vt:lpstr> Hinweise Alo Asu</vt:lpstr>
      <vt:lpstr>Meth_Hinw_Anforderungsniveau</vt:lpstr>
      <vt:lpstr>Hinweise Berufe</vt:lpstr>
      <vt:lpstr>Hinweise Berufe KldB</vt:lpstr>
      <vt:lpstr>Übersicht_Berufssektoren</vt:lpstr>
      <vt:lpstr>Hinweise_Pendler</vt:lpstr>
      <vt:lpstr>Hinweise SVB GB</vt:lpstr>
      <vt:lpstr>Meth. Hinweis_Schätzungen</vt:lpstr>
      <vt:lpstr>Statistik-Infoseite</vt:lpstr>
      <vt:lpstr>Alo_BM</vt:lpstr>
      <vt:lpstr>Alo_Merkmal</vt:lpstr>
      <vt:lpstr>Alo_Region</vt:lpstr>
      <vt:lpstr>Alo_Staat</vt:lpstr>
      <vt:lpstr>Alo_WB</vt:lpstr>
      <vt:lpstr>' Hinweise Alo Asu'!Druckbereich</vt:lpstr>
      <vt:lpstr>ALO_SvB!Druckbereich</vt:lpstr>
      <vt:lpstr>'Hinweise Berufe'!Druckbereich</vt:lpstr>
      <vt:lpstr>Impressum!Druckbereich</vt:lpstr>
      <vt:lpstr>Inhaltsverzeichnis!Druckbereich</vt:lpstr>
      <vt:lpstr>Karte_SvB_Polen!Druckbereich</vt:lpstr>
      <vt:lpstr>'Meth. Hinweis_Schätzungen'!Druckbereich</vt:lpstr>
      <vt:lpstr>Meth_Hinw_Anforderungsniveau!Druckbereich</vt:lpstr>
      <vt:lpstr>ALO_SvB!Drucktitel</vt:lpstr>
      <vt:lpstr>SvB_A_AN</vt:lpstr>
      <vt:lpstr>SvB_A_BM</vt:lpstr>
      <vt:lpstr>SvB_A_Region</vt:lpstr>
      <vt:lpstr>SvB_A_Staat</vt:lpstr>
      <vt:lpstr>SvB_A_WB</vt:lpstr>
      <vt:lpstr>SvB_B_BM</vt:lpstr>
      <vt:lpstr>SvB_B_Region</vt:lpstr>
      <vt:lpstr>SvB_B_Sektor</vt:lpstr>
      <vt:lpstr>SvB_B_Staat</vt:lpstr>
      <vt:lpstr>SvB_B_WB</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StruebinE</dc:creator>
  <cp:lastModifiedBy>MetzdorfS001</cp:lastModifiedBy>
  <cp:lastPrinted>2018-07-20T10:43:24Z</cp:lastPrinted>
  <dcterms:created xsi:type="dcterms:W3CDTF">2015-07-27T10:45:54Z</dcterms:created>
  <dcterms:modified xsi:type="dcterms:W3CDTF">2018-11-01T14:53:21Z</dcterms:modified>
</cp:coreProperties>
</file>